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mvaro\Descargas\"/>
    </mc:Choice>
  </mc:AlternateContent>
  <xr:revisionPtr revIDLastSave="0" documentId="8_{B4C525BC-E923-4838-9A5E-D24D1C3244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ersión A_Anverso" sheetId="12" r:id="rId1"/>
    <sheet name="Versión A_Reverso" sheetId="2" r:id="rId2"/>
    <sheet name="Reporte de resultados" sheetId="7" r:id="rId3"/>
    <sheet name="LETRAS_2" sheetId="13" state="hidden" r:id="rId4"/>
  </sheets>
  <definedNames>
    <definedName name="_xlnm.Print_Area" localSheetId="2">'Reporte de resultados'!$A$1:$G$50</definedName>
    <definedName name="_xlnm.Print_Area" localSheetId="0">'Versión A_Anverso'!$A$1:$AE$45</definedName>
    <definedName name="_xlnm.Print_Titles" localSheetId="0">'Versión A_Anverso'!$1:$10</definedName>
    <definedName name="_xlnm.Print_Titles" localSheetId="1">'Versión A_Reverso'!$1:$9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2" l="1"/>
  <c r="AB12" i="12"/>
  <c r="AB13" i="12"/>
  <c r="AB14" i="12"/>
  <c r="AB15" i="12"/>
  <c r="AB16" i="12"/>
  <c r="AB17" i="12"/>
  <c r="AB18" i="12"/>
  <c r="AB19" i="12"/>
  <c r="AB20" i="12"/>
  <c r="AB21" i="12"/>
  <c r="AB22" i="12"/>
  <c r="AB23" i="12"/>
  <c r="AB24" i="12"/>
  <c r="AB25" i="12"/>
  <c r="AB26" i="12"/>
  <c r="AB27" i="12"/>
  <c r="AB28" i="12"/>
  <c r="AB29" i="12"/>
  <c r="AB30" i="12"/>
  <c r="AB31" i="12"/>
  <c r="AB32" i="12"/>
  <c r="AB33" i="12"/>
  <c r="AB34" i="12"/>
  <c r="AB35" i="12"/>
  <c r="AB36" i="12"/>
  <c r="AB37" i="12"/>
  <c r="AB38" i="12"/>
  <c r="AB39" i="12"/>
  <c r="AB40" i="12"/>
  <c r="AB41" i="12"/>
  <c r="AB42" i="12"/>
  <c r="AB43" i="12"/>
  <c r="AB44" i="12"/>
  <c r="AB45" i="12"/>
  <c r="AB11" i="12"/>
  <c r="AA13" i="2"/>
  <c r="Z13" i="2"/>
  <c r="AB13" i="2"/>
  <c r="AA10" i="2"/>
  <c r="Z10" i="2"/>
  <c r="D50" i="12"/>
  <c r="AA8" i="2" s="1"/>
  <c r="D51" i="12"/>
  <c r="Z8" i="2" s="1"/>
  <c r="G17" i="2"/>
  <c r="E6" i="7"/>
  <c r="Z9" i="2" l="1"/>
  <c r="AA9" i="2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12" i="7"/>
  <c r="P11" i="12" l="1"/>
  <c r="Q11" i="12"/>
  <c r="P12" i="12"/>
  <c r="Q12" i="12"/>
  <c r="P13" i="12"/>
  <c r="Q13" i="12"/>
  <c r="P14" i="12"/>
  <c r="Q14" i="12"/>
  <c r="P15" i="12"/>
  <c r="Q15" i="12"/>
  <c r="P16" i="12"/>
  <c r="Q16" i="12"/>
  <c r="P17" i="12"/>
  <c r="Q17" i="12"/>
  <c r="P18" i="12"/>
  <c r="Q18" i="12"/>
  <c r="P19" i="12"/>
  <c r="Q19" i="12"/>
  <c r="P20" i="12"/>
  <c r="Q20" i="12"/>
  <c r="P21" i="12"/>
  <c r="Q21" i="12"/>
  <c r="P22" i="12"/>
  <c r="Q22" i="12"/>
  <c r="P23" i="12"/>
  <c r="Q23" i="12"/>
  <c r="P24" i="12"/>
  <c r="Q24" i="12"/>
  <c r="P25" i="12"/>
  <c r="Q25" i="12"/>
  <c r="AD42" i="12" l="1"/>
  <c r="AE42" i="12" s="1"/>
  <c r="AD43" i="12"/>
  <c r="AE43" i="12" s="1"/>
  <c r="AD44" i="12"/>
  <c r="AE44" i="12" s="1"/>
  <c r="AD45" i="12"/>
  <c r="AE45" i="12" s="1"/>
  <c r="AC12" i="12" l="1"/>
  <c r="AD12" i="12" s="1"/>
  <c r="AC13" i="12"/>
  <c r="AD13" i="12" s="1"/>
  <c r="AE13" i="12" s="1"/>
  <c r="AC14" i="12"/>
  <c r="AD14" i="12" s="1"/>
  <c r="AE14" i="12" s="1"/>
  <c r="AC15" i="12"/>
  <c r="AD15" i="12" s="1"/>
  <c r="AE15" i="12" s="1"/>
  <c r="AC16" i="12"/>
  <c r="AD16" i="12" s="1"/>
  <c r="AE16" i="12" s="1"/>
  <c r="AC17" i="12"/>
  <c r="AD17" i="12" s="1"/>
  <c r="AE17" i="12" s="1"/>
  <c r="AC18" i="12"/>
  <c r="AD18" i="12" s="1"/>
  <c r="AE18" i="12" s="1"/>
  <c r="AC19" i="12"/>
  <c r="AD19" i="12" s="1"/>
  <c r="AE19" i="12" s="1"/>
  <c r="AC20" i="12"/>
  <c r="AD20" i="12" s="1"/>
  <c r="AE20" i="12" s="1"/>
  <c r="AC21" i="12"/>
  <c r="AD21" i="12" s="1"/>
  <c r="AE21" i="12" s="1"/>
  <c r="AC22" i="12"/>
  <c r="AD22" i="12" s="1"/>
  <c r="AE22" i="12" s="1"/>
  <c r="AC23" i="12"/>
  <c r="AD23" i="12" s="1"/>
  <c r="AE23" i="12" s="1"/>
  <c r="AC24" i="12"/>
  <c r="AD24" i="12" s="1"/>
  <c r="AE24" i="12" s="1"/>
  <c r="AC25" i="12"/>
  <c r="AD25" i="12" s="1"/>
  <c r="AE25" i="12" s="1"/>
  <c r="AC26" i="12"/>
  <c r="AD26" i="12" s="1"/>
  <c r="AE26" i="12" s="1"/>
  <c r="AC27" i="12"/>
  <c r="AD27" i="12" s="1"/>
  <c r="AE27" i="12" s="1"/>
  <c r="AC28" i="12"/>
  <c r="AD28" i="12" s="1"/>
  <c r="AE28" i="12" s="1"/>
  <c r="AC29" i="12"/>
  <c r="AD29" i="12" s="1"/>
  <c r="AE29" i="12" s="1"/>
  <c r="AC30" i="12"/>
  <c r="AD30" i="12" s="1"/>
  <c r="AE30" i="12" s="1"/>
  <c r="AC31" i="12"/>
  <c r="AD31" i="12" s="1"/>
  <c r="AE31" i="12" s="1"/>
  <c r="AC32" i="12"/>
  <c r="AD32" i="12" s="1"/>
  <c r="AE32" i="12" s="1"/>
  <c r="AC33" i="12"/>
  <c r="AD33" i="12" s="1"/>
  <c r="AE33" i="12" s="1"/>
  <c r="AC34" i="12"/>
  <c r="AD34" i="12" s="1"/>
  <c r="AE34" i="12" s="1"/>
  <c r="AC35" i="12"/>
  <c r="AD35" i="12" s="1"/>
  <c r="AE35" i="12" s="1"/>
  <c r="AC36" i="12"/>
  <c r="AD36" i="12" s="1"/>
  <c r="AE36" i="12" s="1"/>
  <c r="AC37" i="12"/>
  <c r="AD37" i="12" s="1"/>
  <c r="AE37" i="12" s="1"/>
  <c r="AC38" i="12"/>
  <c r="AD38" i="12" s="1"/>
  <c r="AE38" i="12" s="1"/>
  <c r="AC39" i="12"/>
  <c r="AD39" i="12" s="1"/>
  <c r="AE39" i="12" s="1"/>
  <c r="AC40" i="12"/>
  <c r="AD40" i="12" s="1"/>
  <c r="AE40" i="12" s="1"/>
  <c r="AC41" i="12"/>
  <c r="AD41" i="12" s="1"/>
  <c r="AE41" i="12" s="1"/>
  <c r="AC42" i="12"/>
  <c r="AC43" i="12"/>
  <c r="AC44" i="12"/>
  <c r="AC45" i="12"/>
  <c r="AC11" i="12"/>
  <c r="AD11" i="12" s="1"/>
  <c r="AC10" i="12"/>
  <c r="Z19" i="2" l="1"/>
  <c r="Z15" i="2"/>
  <c r="AA16" i="2"/>
  <c r="AB14" i="2"/>
  <c r="AA19" i="2"/>
  <c r="AA15" i="2"/>
  <c r="Z17" i="2"/>
  <c r="AA18" i="2"/>
  <c r="Z14" i="2"/>
  <c r="Z18" i="2"/>
  <c r="Z16" i="2"/>
  <c r="AA17" i="2"/>
  <c r="AA14" i="2"/>
  <c r="AG12" i="12"/>
  <c r="AE12" i="12"/>
  <c r="AE11" i="12"/>
  <c r="E43" i="7"/>
  <c r="E44" i="7"/>
  <c r="E45" i="7"/>
  <c r="E46" i="7"/>
  <c r="F27" i="7" l="1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D42" i="7"/>
  <c r="D43" i="7"/>
  <c r="D44" i="7"/>
  <c r="D45" i="7"/>
  <c r="D46" i="7"/>
  <c r="B42" i="7"/>
  <c r="B43" i="7"/>
  <c r="B44" i="7"/>
  <c r="B45" i="7"/>
  <c r="B46" i="7"/>
  <c r="P42" i="12"/>
  <c r="Q42" i="12"/>
  <c r="P43" i="12"/>
  <c r="Q43" i="12"/>
  <c r="P44" i="12"/>
  <c r="Q44" i="12"/>
  <c r="P45" i="12"/>
  <c r="Q45" i="12"/>
  <c r="B49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AG39" i="12"/>
  <c r="Q39" i="12"/>
  <c r="P39" i="12"/>
  <c r="AB10" i="2"/>
  <c r="F23" i="2"/>
  <c r="E40" i="7" l="1"/>
  <c r="E26" i="7"/>
  <c r="Q40" i="12" l="1"/>
  <c r="P40" i="12"/>
  <c r="E41" i="7" s="1"/>
  <c r="Q41" i="12"/>
  <c r="P41" i="12"/>
  <c r="E42" i="7" s="1"/>
  <c r="AG41" i="12" l="1"/>
  <c r="AG40" i="12"/>
  <c r="F26" i="7"/>
  <c r="G8" i="7" l="1"/>
  <c r="G7" i="7"/>
  <c r="C7" i="7"/>
  <c r="G4" i="7"/>
  <c r="E4" i="7"/>
  <c r="A4" i="7"/>
  <c r="D12" i="7"/>
  <c r="B12" i="7"/>
  <c r="C8" i="7"/>
  <c r="C6" i="7"/>
  <c r="G2" i="2"/>
  <c r="S2" i="2"/>
  <c r="U2" i="2"/>
  <c r="AB2" i="2"/>
  <c r="AA2" i="2"/>
  <c r="AA4" i="2"/>
  <c r="Y4" i="2"/>
  <c r="S4" i="2"/>
  <c r="G4" i="2"/>
  <c r="AB8" i="2" l="1"/>
  <c r="AB9" i="2" s="1"/>
  <c r="Y35" i="2" l="1"/>
  <c r="Z35" i="2"/>
  <c r="AA35" i="2"/>
  <c r="AB35" i="2" s="1"/>
  <c r="AG45" i="12"/>
  <c r="Q38" i="12"/>
  <c r="P38" i="12"/>
  <c r="E39" i="7" s="1"/>
  <c r="Q37" i="12"/>
  <c r="P37" i="12"/>
  <c r="E38" i="7" s="1"/>
  <c r="Q36" i="12"/>
  <c r="P36" i="12"/>
  <c r="E37" i="7" s="1"/>
  <c r="Q35" i="12"/>
  <c r="P35" i="12"/>
  <c r="E36" i="7" s="1"/>
  <c r="Q34" i="12"/>
  <c r="P34" i="12"/>
  <c r="E35" i="7" s="1"/>
  <c r="Q33" i="12"/>
  <c r="P33" i="12"/>
  <c r="E34" i="7" s="1"/>
  <c r="Q32" i="12"/>
  <c r="P32" i="12"/>
  <c r="E33" i="7" s="1"/>
  <c r="Q31" i="12"/>
  <c r="P31" i="12"/>
  <c r="E32" i="7" s="1"/>
  <c r="Q30" i="12"/>
  <c r="P30" i="12"/>
  <c r="E31" i="7" s="1"/>
  <c r="Q29" i="12"/>
  <c r="P29" i="12"/>
  <c r="E30" i="7" s="1"/>
  <c r="Q28" i="12"/>
  <c r="P28" i="12"/>
  <c r="E29" i="7" s="1"/>
  <c r="Q27" i="12"/>
  <c r="P27" i="12"/>
  <c r="E28" i="7" s="1"/>
  <c r="Q26" i="12"/>
  <c r="P26" i="12"/>
  <c r="E27" i="7" s="1"/>
  <c r="F25" i="7"/>
  <c r="E25" i="7"/>
  <c r="F24" i="7"/>
  <c r="E24" i="7"/>
  <c r="F23" i="7"/>
  <c r="E23" i="7"/>
  <c r="F22" i="7"/>
  <c r="E22" i="7"/>
  <c r="F21" i="7"/>
  <c r="E21" i="7"/>
  <c r="F20" i="7"/>
  <c r="E20" i="7"/>
  <c r="F19" i="7"/>
  <c r="E19" i="7"/>
  <c r="F18" i="7"/>
  <c r="E18" i="7"/>
  <c r="F17" i="7"/>
  <c r="E17" i="7"/>
  <c r="F16" i="7"/>
  <c r="E16" i="7"/>
  <c r="F15" i="7"/>
  <c r="E15" i="7"/>
  <c r="F14" i="7"/>
  <c r="E14" i="7"/>
  <c r="F13" i="7"/>
  <c r="E13" i="7"/>
  <c r="E12" i="7"/>
  <c r="AB10" i="12"/>
  <c r="Q46" i="12" l="1"/>
  <c r="P46" i="12"/>
  <c r="AG15" i="12"/>
  <c r="AG16" i="12"/>
  <c r="AG19" i="12"/>
  <c r="AG20" i="12"/>
  <c r="AG27" i="12"/>
  <c r="AG30" i="12"/>
  <c r="AG35" i="12"/>
  <c r="AG14" i="12"/>
  <c r="AG17" i="12"/>
  <c r="AG24" i="12"/>
  <c r="AG26" i="12"/>
  <c r="AG29" i="12"/>
  <c r="AG31" i="12"/>
  <c r="AG33" i="12"/>
  <c r="AG36" i="12"/>
  <c r="F12" i="7"/>
  <c r="Q47" i="12" l="1"/>
  <c r="G23" i="2" s="1"/>
  <c r="AG38" i="12"/>
  <c r="AG37" i="12"/>
  <c r="AG18" i="12"/>
  <c r="AG34" i="12"/>
  <c r="AG13" i="12"/>
  <c r="AG23" i="12"/>
  <c r="AG22" i="12"/>
  <c r="AB17" i="2"/>
  <c r="AG32" i="12"/>
  <c r="AG28" i="12"/>
  <c r="AG21" i="12"/>
  <c r="AB18" i="2"/>
  <c r="AB16" i="2"/>
  <c r="AG11" i="12"/>
  <c r="AB19" i="2"/>
  <c r="AB15" i="2"/>
  <c r="AG25" i="12"/>
  <c r="AA12" i="2" l="1"/>
  <c r="AA11" i="2" s="1"/>
  <c r="AG46" i="12"/>
  <c r="AB12" i="2"/>
  <c r="AB11" i="2" s="1"/>
  <c r="Z12" i="2"/>
  <c r="Z11" i="2" s="1"/>
  <c r="E47" i="7"/>
</calcChain>
</file>

<file path=xl/sharedStrings.xml><?xml version="1.0" encoding="utf-8"?>
<sst xmlns="http://schemas.openxmlformats.org/spreadsheetml/2006/main" count="226" uniqueCount="185">
  <si>
    <t>SEMESTRE</t>
  </si>
  <si>
    <t>GRUPO</t>
  </si>
  <si>
    <t>ASIGNATURA</t>
  </si>
  <si>
    <t xml:space="preserve">CALIFICACIÓN INTEGRAL </t>
  </si>
  <si>
    <t>NÚMERO</t>
  </si>
  <si>
    <t>LETRA</t>
  </si>
  <si>
    <t>SUMAS</t>
  </si>
  <si>
    <t>FALTAS</t>
  </si>
  <si>
    <t>NOMBRE DE LA ESCUELA</t>
  </si>
  <si>
    <t xml:space="preserve">NOMBRE DEL PROFESOR </t>
  </si>
  <si>
    <t xml:space="preserve">PERIODO ESCOLAR </t>
  </si>
  <si>
    <t xml:space="preserve">CLAVE </t>
  </si>
  <si>
    <t>ESCALAS DE CALIFICACIÓN</t>
  </si>
  <si>
    <t>5 A 10</t>
  </si>
  <si>
    <t>.</t>
  </si>
  <si>
    <t>ASISTENCIA</t>
  </si>
  <si>
    <t>/</t>
  </si>
  <si>
    <t>FALTA</t>
  </si>
  <si>
    <t>HORARIO DE ASESORÍA</t>
  </si>
  <si>
    <t>SESIONES 
IMPARTIDAS</t>
  </si>
  <si>
    <t>ENTRADA</t>
  </si>
  <si>
    <t>SALIDA</t>
  </si>
  <si>
    <t>%</t>
  </si>
  <si>
    <t xml:space="preserve">SÁBADO </t>
  </si>
  <si>
    <t>TOTAL DE PRODUCTOS</t>
  </si>
  <si>
    <t>REGISTRO INTEGRAL DE EVALUACIÓN</t>
  </si>
  <si>
    <t>MIXTA</t>
  </si>
  <si>
    <t>MÓDULO [I o II]</t>
  </si>
  <si>
    <t xml:space="preserve">PORCENTAJE
DE LA CALIFICACIÓN </t>
  </si>
  <si>
    <t>BACHILLERATO:</t>
  </si>
  <si>
    <t>MÍNIMA REPROBATORIA:</t>
  </si>
  <si>
    <t>(CINCO A DIEZ)</t>
  </si>
  <si>
    <t>FIRMA DEL ASESOR</t>
  </si>
  <si>
    <t>FECHA ENTREGA</t>
  </si>
  <si>
    <t>REGISTRO DE PRODUCTOS DE APRENDIZAJE</t>
  </si>
  <si>
    <t>MÍNIMA 
APROBATORÍA:</t>
  </si>
  <si>
    <t>6 (SEIS)</t>
  </si>
  <si>
    <t>5 (CINCO)</t>
  </si>
  <si>
    <t>SÍMBOLOS 
DE ASISTENCIA:</t>
  </si>
  <si>
    <t>BACHILLERES EXPERIMENTAL MIXTA</t>
  </si>
  <si>
    <t>30EBH0417C</t>
  </si>
  <si>
    <t>XALAPA</t>
  </si>
  <si>
    <t>MATERIAS
CURSADAS</t>
  </si>
  <si>
    <t>Periodo</t>
  </si>
  <si>
    <t>Fecha de entrega:</t>
  </si>
  <si>
    <t>Docente:</t>
  </si>
  <si>
    <t>Asignatura:</t>
  </si>
  <si>
    <t>No.</t>
  </si>
  <si>
    <t>NOMBRE DEL ALUMNO</t>
  </si>
  <si>
    <t>Recibí Original:</t>
  </si>
  <si>
    <t>Recibí copia:</t>
  </si>
  <si>
    <t>Firma del docente</t>
  </si>
  <si>
    <t>Coordinadora de Academias Escolares</t>
  </si>
  <si>
    <t>Coordinadora del programa de Tutorías</t>
  </si>
  <si>
    <t># de alumnos inscritos</t>
  </si>
  <si>
    <t># de alumnos en 5 - 5.9 de calificación</t>
  </si>
  <si>
    <t># de alumnos en 6 - 6.9 de calificación</t>
  </si>
  <si>
    <t># de alumnos en 7 - 7.9 de calificación</t>
  </si>
  <si>
    <t># de alumnos en 8 - 8.9 de calificación</t>
  </si>
  <si>
    <t># de alumnos en 9 - 10 de calificación</t>
  </si>
  <si>
    <t>CINCO</t>
  </si>
  <si>
    <t>SEIS</t>
  </si>
  <si>
    <t>SEIS.UNO</t>
  </si>
  <si>
    <t>SEIS.DOS</t>
  </si>
  <si>
    <t>SEIS.TRES</t>
  </si>
  <si>
    <t>SEIS.CUATRO</t>
  </si>
  <si>
    <t>SEIS.CINCO</t>
  </si>
  <si>
    <t>SEIS.SEIS</t>
  </si>
  <si>
    <t>SEIS.SIETE</t>
  </si>
  <si>
    <t>SEIS.OCHO</t>
  </si>
  <si>
    <t>SEIS.NUEVE</t>
  </si>
  <si>
    <t>SIETE</t>
  </si>
  <si>
    <t>SIETE.UNO</t>
  </si>
  <si>
    <t>SIETE.DOS</t>
  </si>
  <si>
    <t>SIETE.TRES</t>
  </si>
  <si>
    <t>SIETE.CUATRO</t>
  </si>
  <si>
    <t>SIETE.CINCO</t>
  </si>
  <si>
    <t>SIETE.SIETE</t>
  </si>
  <si>
    <t>SIETE.OCHO</t>
  </si>
  <si>
    <t>SIETE.NUEVE</t>
  </si>
  <si>
    <t>OCHO</t>
  </si>
  <si>
    <t>OCHO.UNO</t>
  </si>
  <si>
    <t>OCHO.DOS</t>
  </si>
  <si>
    <t>OCHO.TRES</t>
  </si>
  <si>
    <t>OCHO.CUATRO</t>
  </si>
  <si>
    <t>OCHO.CINCO</t>
  </si>
  <si>
    <t>OCHO.SEIS</t>
  </si>
  <si>
    <t>OCHO.SIETE</t>
  </si>
  <si>
    <t>OCHO.OCHO</t>
  </si>
  <si>
    <t>OCHO.NUEVE</t>
  </si>
  <si>
    <t>NUEVE</t>
  </si>
  <si>
    <t>NUEVE.UNO</t>
  </si>
  <si>
    <t>NUEVE.DOS</t>
  </si>
  <si>
    <t>NUEVE.TRES</t>
  </si>
  <si>
    <t>NUEVE.CINCO</t>
  </si>
  <si>
    <t>NUEVE.CUATRO</t>
  </si>
  <si>
    <t>NUEVE.SEIS</t>
  </si>
  <si>
    <t>NUEVE.SIETE</t>
  </si>
  <si>
    <t>NUEVE.NUEVE</t>
  </si>
  <si>
    <t>DIEZ</t>
  </si>
  <si>
    <t># de alumnos aprobados</t>
  </si>
  <si>
    <t># de alumnos reprobados</t>
  </si>
  <si>
    <t>SIETE.SEIS</t>
  </si>
  <si>
    <t>NUEVE.OCHO</t>
  </si>
  <si>
    <t>CINCO.UNO</t>
  </si>
  <si>
    <t>CINCO.DOS</t>
  </si>
  <si>
    <t>CINCO.TRES</t>
  </si>
  <si>
    <t>CINCO.CUATRO</t>
  </si>
  <si>
    <t>CINCO.CINCO</t>
  </si>
  <si>
    <t>CINCO.SEIS</t>
  </si>
  <si>
    <t>CINCO.SIETE</t>
  </si>
  <si>
    <t>CINCO.OCHO</t>
  </si>
  <si>
    <t>CINCO.NUEVE</t>
  </si>
  <si>
    <t>LOCALIDAD</t>
  </si>
  <si>
    <t xml:space="preserve"> MODALIDAD</t>
  </si>
  <si>
    <t># de alumnos que ya cursaron la materia</t>
  </si>
  <si>
    <t># de alumnos que cursan la asignatura</t>
  </si>
  <si>
    <t>Localidad:</t>
  </si>
  <si>
    <t>Clave:</t>
  </si>
  <si>
    <t>Módulo - Semestre - Grupo</t>
  </si>
  <si>
    <t>%
ASISTENCIA</t>
  </si>
  <si>
    <t>NOMBRE DE LOS ALUMNOS
APELLIDOS (PATERNO, MATERNO) 
Y NOMBRE(S)</t>
  </si>
  <si>
    <t>ESTADÍSTICO DE INDICADORES ACADÉMICOS</t>
  </si>
  <si>
    <t>Valor %</t>
  </si>
  <si>
    <t>% DE ASISTENCIA</t>
  </si>
  <si>
    <t>Plantel:</t>
  </si>
  <si>
    <t>FIRMA DE RECIBIDO EN CONTROL ESCOLAR</t>
  </si>
  <si>
    <t>Elaborado por:</t>
  </si>
  <si>
    <t># Bajas</t>
  </si>
  <si>
    <t>ASIS-
TENCIAS</t>
  </si>
  <si>
    <t xml:space="preserve">C O N T R O L  D E   A S I S T E N C I A </t>
  </si>
  <si>
    <t>F E C H A</t>
  </si>
  <si>
    <t>R E G I S T R O   D E   P R O D U C T O S</t>
  </si>
  <si>
    <t>% 
DE LA
CALIFICACIÓN</t>
  </si>
  <si>
    <t xml:space="preserve">                                    Reporte de resultados de la evaluación del aprendizaje</t>
  </si>
  <si>
    <t>% de asistencia:</t>
  </si>
  <si>
    <t>Porcentaje de Asistencia
del grupo:</t>
  </si>
  <si>
    <t xml:space="preserve"> TIPO  DE  PRODUCTO  Y  VALOR  PORCENTUAL %</t>
  </si>
  <si>
    <t>OBSERVACIONES 
(Información que explique el porqué del porcentaje obtenido)</t>
  </si>
  <si>
    <t>Apartado para anotar las observaciones del 
"Reporte de Resultados" 
Señalar el porqué del resultado obtenido para todos los alumnos</t>
  </si>
  <si>
    <t>LUIS MANUEL REBOLLEDO MORA</t>
  </si>
  <si>
    <t>Foro</t>
  </si>
  <si>
    <t>Mapa conceptual</t>
  </si>
  <si>
    <t>Tabla comparativa</t>
  </si>
  <si>
    <t>Cuadernillo</t>
  </si>
  <si>
    <t>Cuestionario</t>
  </si>
  <si>
    <t>Ejercicios</t>
  </si>
  <si>
    <t>Examen</t>
  </si>
  <si>
    <t>NP</t>
  </si>
  <si>
    <t>NO PRESENTÓ</t>
  </si>
  <si>
    <t># de alumnos con NP</t>
  </si>
  <si>
    <t>TOTAL</t>
  </si>
  <si>
    <r>
      <t xml:space="preserve">AJUSTE DE RESULTADO
LLENAR EN ESTOS CASOS:
</t>
    </r>
    <r>
      <rPr>
        <u/>
        <sz val="14"/>
        <color rgb="FFFF0000"/>
        <rFont val="Calibri (Cuerpo)"/>
      </rPr>
      <t>No cursa la materia = 0
Calificación manual =  #
No presentó = NP</t>
    </r>
  </si>
  <si>
    <t>SEXO</t>
  </si>
  <si>
    <t>M</t>
  </si>
  <si>
    <t>H</t>
  </si>
  <si>
    <t>Cuenta  Mujeres</t>
  </si>
  <si>
    <t>Cuenta Hombre</t>
  </si>
  <si>
    <t>En la columna "D" anote la palabra BAJA si es necesario</t>
  </si>
  <si>
    <t>I</t>
  </si>
  <si>
    <t>2021-2022</t>
  </si>
  <si>
    <t>APARICIO AMADOR * PABLO YAHIR</t>
  </si>
  <si>
    <t>CAPISTRAN LARA * MARIA ELIZABETH</t>
  </si>
  <si>
    <t>CONTRERAS HERNANDEZ * AMERICA LIZBETH</t>
  </si>
  <si>
    <t>DURAN JUAREZ * JONATHAN DE JESUS</t>
  </si>
  <si>
    <t>GARCIA GARCIA * XIMENA</t>
  </si>
  <si>
    <t>GARCIA REBOLLEDO * YAEL ADOLFO</t>
  </si>
  <si>
    <t>GARCIA VIVEROS * CARLOS ELIUD</t>
  </si>
  <si>
    <t>GARCIA ZAMORA * VIRGINIA NATZIELY</t>
  </si>
  <si>
    <t>GONZALEZ CAMPOS * CARLOS EDUARDO</t>
  </si>
  <si>
    <t>GONZALEZ OCHOA * TAMARA ZURISADAY</t>
  </si>
  <si>
    <t>HERNANDEZ MARIN * KAREN GUADALUPE</t>
  </si>
  <si>
    <t>JIMENEZ MARIN * JAZMIN</t>
  </si>
  <si>
    <t>MARTINEZ CARMONA * VIOLETA</t>
  </si>
  <si>
    <t>MELGAREJO JUAREZ * JOSE ELIAS</t>
  </si>
  <si>
    <t>MORAN MARTINEZ * PAOLA GUADALUPE</t>
  </si>
  <si>
    <t>QUEZADA OLIVO * EDUARDO</t>
  </si>
  <si>
    <t>RIVERA VIVEROS * ANTONIO</t>
  </si>
  <si>
    <t>RIVERA VIVEROS * OTHONIEL</t>
  </si>
  <si>
    <t>SANGABRIEL PONZI * ALAVID</t>
  </si>
  <si>
    <t>SANTOS HERNANDEZ * YENDI NAYELI</t>
  </si>
  <si>
    <t>VAZQUEZ MARTINEZ * MIGUEL ALEJANDRO</t>
  </si>
  <si>
    <t>VELASCO ROSALES * GABRIELA</t>
  </si>
  <si>
    <t>VELAZQUEZ ESTUDILLO * MERCEDES NICOL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</si>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</sst>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5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6"/>
      <color rgb="FFFFC000"/>
      <name val="Calibri"/>
      <family val="2"/>
      <scheme val="minor"/>
    </font>
    <font>
      <b/>
      <sz val="14"/>
      <color rgb="FF0070C0"/>
      <name val="Neo Sans Pro"/>
      <family val="2"/>
    </font>
    <font>
      <b/>
      <sz val="12"/>
      <color theme="8" tint="-0.249977111117893"/>
      <name val="Neo Sans Pro"/>
      <family val="2"/>
    </font>
    <font>
      <b/>
      <sz val="12"/>
      <color theme="1"/>
      <name val="Neo Sans Pro"/>
      <family val="2"/>
    </font>
    <font>
      <sz val="11"/>
      <color theme="1"/>
      <name val="Neo Sans Pro"/>
      <family val="2"/>
    </font>
    <font>
      <sz val="10"/>
      <color theme="1"/>
      <name val="Neo Sans Pro"/>
      <family val="2"/>
    </font>
    <font>
      <b/>
      <sz val="10"/>
      <color theme="8" tint="-0.249977111117893"/>
      <name val="Neo Sans Pro"/>
      <family val="2"/>
    </font>
    <font>
      <sz val="12"/>
      <color theme="1"/>
      <name val="Neo Sans Pro"/>
      <family val="2"/>
    </font>
    <font>
      <b/>
      <sz val="16"/>
      <color theme="1"/>
      <name val="Neo Sans Pro"/>
      <family val="2"/>
    </font>
    <font>
      <sz val="9"/>
      <color theme="1"/>
      <name val="Neo Sans Pro"/>
      <family val="2"/>
    </font>
    <font>
      <b/>
      <sz val="10"/>
      <color theme="1" tint="0.34998626667073579"/>
      <name val="Neo Sans Pro"/>
      <family val="2"/>
    </font>
    <font>
      <b/>
      <sz val="14"/>
      <color theme="8"/>
      <name val="Neo Sans Pro"/>
      <family val="2"/>
    </font>
    <font>
      <sz val="7"/>
      <color theme="1"/>
      <name val="Calibri"/>
      <family val="2"/>
      <scheme val="minor"/>
    </font>
    <font>
      <sz val="7"/>
      <color theme="1"/>
      <name val="Neo Sans Pro"/>
      <family val="2"/>
    </font>
    <font>
      <b/>
      <sz val="8"/>
      <color theme="1"/>
      <name val="Neo Sans Pro"/>
      <family val="2"/>
    </font>
    <font>
      <b/>
      <sz val="11"/>
      <color theme="1" tint="0.34998626667073579"/>
      <name val="Neo Sans Pro"/>
      <family val="2"/>
    </font>
    <font>
      <b/>
      <sz val="14"/>
      <color theme="1"/>
      <name val="Neo Sans Pro"/>
    </font>
    <font>
      <b/>
      <sz val="10"/>
      <color theme="1"/>
      <name val="Neo Sans Pro"/>
      <family val="2"/>
    </font>
    <font>
      <b/>
      <sz val="14"/>
      <color theme="1"/>
      <name val="Neo Sans Pro"/>
      <family val="2"/>
    </font>
    <font>
      <b/>
      <sz val="14"/>
      <color theme="8" tint="-0.249977111117893"/>
      <name val="Neo Sans Pro"/>
      <family val="2"/>
    </font>
    <font>
      <sz val="14"/>
      <color theme="1"/>
      <name val="Neo Sans Pro"/>
      <family val="2"/>
    </font>
    <font>
      <sz val="16"/>
      <color theme="1"/>
      <name val="Neo Sans Pro"/>
      <family val="2"/>
    </font>
    <font>
      <sz val="16"/>
      <name val="Neo Sans Pro"/>
      <family val="2"/>
    </font>
    <font>
      <b/>
      <sz val="14"/>
      <color rgb="FFFF0000"/>
      <name val="Calibri"/>
      <family val="2"/>
      <scheme val="minor"/>
    </font>
    <font>
      <b/>
      <sz val="16"/>
      <color theme="1"/>
      <name val="Neo Sans Pro"/>
    </font>
    <font>
      <b/>
      <sz val="11"/>
      <color theme="1"/>
      <name val="Neo Sans Pro"/>
      <family val="2"/>
    </font>
    <font>
      <b/>
      <sz val="9"/>
      <color theme="1"/>
      <name val="Neo Sans Pro"/>
      <family val="2"/>
    </font>
    <font>
      <sz val="14"/>
      <color theme="1"/>
      <name val="Neo Sans Pro"/>
    </font>
    <font>
      <sz val="12"/>
      <color theme="1"/>
      <name val="Arial Unicode MS"/>
      <family val="2"/>
    </font>
    <font>
      <b/>
      <sz val="12"/>
      <color theme="1"/>
      <name val="Neo Sans Pro"/>
    </font>
    <font>
      <b/>
      <sz val="9"/>
      <color theme="8" tint="-0.249977111117893"/>
      <name val="Neo Sans Pro"/>
      <family val="2"/>
    </font>
    <font>
      <b/>
      <sz val="13"/>
      <color theme="8" tint="-0.249977111117893"/>
      <name val="Neo Sans Pro"/>
      <family val="2"/>
    </font>
    <font>
      <sz val="13"/>
      <color theme="1"/>
      <name val="Neo Sans Pro"/>
      <family val="2"/>
    </font>
    <font>
      <b/>
      <sz val="13"/>
      <color theme="1"/>
      <name val="Neo Sans Pro"/>
      <family val="2"/>
    </font>
    <font>
      <b/>
      <sz val="16"/>
      <color rgb="FF000000"/>
      <name val="Neo Sans Pro"/>
    </font>
    <font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4"/>
      <color rgb="FFFF0000"/>
      <name val="Calibri (Cuerpo)"/>
    </font>
    <font>
      <b/>
      <sz val="16"/>
      <color theme="8" tint="-0.249977111117893"/>
      <name val="Calibri"/>
      <family val="2"/>
      <scheme val="minor"/>
    </font>
    <font>
      <sz val="16"/>
      <color rgb="FF000000"/>
      <name val="Neo Sans Pro"/>
      <family val="2"/>
    </font>
    <font>
      <b/>
      <sz val="11"/>
      <color theme="8" tint="-0.249977111117893"/>
      <name val="Neo Sans Pro"/>
      <family val="2"/>
    </font>
  </fonts>
  <fills count="1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4C6E7"/>
        <bgColor rgb="FF000000"/>
      </patternFill>
    </fill>
  </fills>
  <borders count="49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0" tint="-0.34998626667073579"/>
      </left>
      <right/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 style="thin">
        <color theme="0" tint="-0.34998626667073579"/>
      </right>
      <top style="medium">
        <color theme="0" tint="-0.34998626667073579"/>
      </top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/>
      <bottom style="thin">
        <color theme="2" tint="-0.24994659260841701"/>
      </bottom>
      <diagonal/>
    </border>
    <border>
      <left/>
      <right/>
      <top/>
      <bottom style="thin">
        <color theme="2" tint="-0.24994659260841701"/>
      </bottom>
      <diagonal/>
    </border>
    <border>
      <left/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/>
      <diagonal/>
    </border>
    <border>
      <left/>
      <right/>
      <top style="thin">
        <color theme="2" tint="-0.24994659260841701"/>
      </top>
      <bottom/>
      <diagonal/>
    </border>
    <border>
      <left/>
      <right style="thin">
        <color theme="2" tint="-0.24994659260841701"/>
      </right>
      <top style="thin">
        <color theme="2" tint="-0.24994659260841701"/>
      </top>
      <bottom/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2" tint="-0.24994659260841701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medium">
        <color theme="1" tint="0.499984740745262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theme="1" tint="0.499984740745262"/>
      </left>
      <right style="thin">
        <color theme="0" tint="-0.34998626667073579"/>
      </right>
      <top/>
      <bottom/>
      <diagonal/>
    </border>
    <border>
      <left style="thin">
        <color theme="2" tint="-0.24994659260841701"/>
      </left>
      <right/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medium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AEAAAA"/>
      </left>
      <right style="thin">
        <color rgb="FFAEAAAA"/>
      </right>
      <top style="thin">
        <color rgb="FFAEAAAA"/>
      </top>
      <bottom style="thin">
        <color rgb="FFAEAAAA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35" fillId="0" borderId="0"/>
  </cellStyleXfs>
  <cellXfs count="25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 applyAlignment="1"/>
    <xf numFmtId="0" fontId="6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5" fillId="0" borderId="0" xfId="0" applyFont="1"/>
    <xf numFmtId="164" fontId="5" fillId="0" borderId="0" xfId="0" applyNumberFormat="1" applyFont="1"/>
    <xf numFmtId="164" fontId="0" fillId="0" borderId="0" xfId="0" applyNumberFormat="1"/>
    <xf numFmtId="0" fontId="2" fillId="0" borderId="0" xfId="0" applyFont="1"/>
    <xf numFmtId="0" fontId="2" fillId="0" borderId="0" xfId="0" applyFont="1" applyFill="1" applyBorder="1"/>
    <xf numFmtId="49" fontId="7" fillId="0" borderId="0" xfId="0" applyNumberFormat="1" applyFont="1" applyFill="1" applyBorder="1" applyAlignment="1" applyProtection="1">
      <alignment vertical="center"/>
      <protection hidden="1"/>
    </xf>
    <xf numFmtId="49" fontId="2" fillId="0" borderId="0" xfId="0" applyNumberFormat="1" applyFont="1" applyFill="1" applyBorder="1" applyProtection="1">
      <protection hidden="1"/>
    </xf>
    <xf numFmtId="0" fontId="2" fillId="0" borderId="0" xfId="0" applyFont="1" applyFill="1" applyBorder="1" applyProtection="1">
      <protection hidden="1"/>
    </xf>
    <xf numFmtId="0" fontId="2" fillId="0" borderId="0" xfId="0" applyFont="1" applyProtection="1">
      <protection hidden="1"/>
    </xf>
    <xf numFmtId="0" fontId="2" fillId="0" borderId="0" xfId="0" applyFont="1" applyBorder="1"/>
    <xf numFmtId="0" fontId="2" fillId="0" borderId="0" xfId="0" applyFont="1" applyBorder="1" applyProtection="1">
      <protection hidden="1"/>
    </xf>
    <xf numFmtId="0" fontId="9" fillId="2" borderId="12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0" xfId="0" applyFont="1"/>
    <xf numFmtId="0" fontId="9" fillId="0" borderId="0" xfId="0" applyFont="1" applyFill="1" applyBorder="1" applyAlignment="1">
      <alignment vertical="center"/>
    </xf>
    <xf numFmtId="49" fontId="14" fillId="0" borderId="0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/>
    <xf numFmtId="49" fontId="14" fillId="0" borderId="0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 applyProtection="1">
      <alignment vertical="center"/>
    </xf>
    <xf numFmtId="0" fontId="16" fillId="0" borderId="0" xfId="0" applyFont="1" applyProtection="1"/>
    <xf numFmtId="0" fontId="12" fillId="0" borderId="0" xfId="0" applyFont="1" applyProtection="1"/>
    <xf numFmtId="0" fontId="16" fillId="0" borderId="0" xfId="0" applyFont="1" applyBorder="1" applyAlignment="1" applyProtection="1">
      <alignment horizontal="center"/>
    </xf>
    <xf numFmtId="0" fontId="0" fillId="0" borderId="0" xfId="0" applyAlignment="1">
      <alignment vertical="center"/>
    </xf>
    <xf numFmtId="0" fontId="19" fillId="0" borderId="0" xfId="0" applyFont="1" applyAlignment="1">
      <alignment wrapText="1"/>
    </xf>
    <xf numFmtId="164" fontId="4" fillId="0" borderId="35" xfId="1" applyNumberFormat="1" applyFont="1" applyFill="1" applyBorder="1" applyAlignment="1" applyProtection="1">
      <alignment horizontal="center" vertical="center"/>
      <protection hidden="1"/>
    </xf>
    <xf numFmtId="0" fontId="0" fillId="0" borderId="0" xfId="0" applyFill="1"/>
    <xf numFmtId="0" fontId="9" fillId="2" borderId="8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10" fillId="0" borderId="22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20" fillId="0" borderId="0" xfId="0" applyFont="1" applyBorder="1" applyAlignment="1" applyProtection="1">
      <alignment wrapText="1"/>
    </xf>
    <xf numFmtId="0" fontId="16" fillId="0" borderId="0" xfId="0" applyFont="1" applyBorder="1" applyProtection="1"/>
    <xf numFmtId="0" fontId="16" fillId="0" borderId="0" xfId="0" applyFont="1" applyBorder="1" applyAlignment="1" applyProtection="1">
      <alignment horizontal="center" wrapText="1"/>
    </xf>
    <xf numFmtId="0" fontId="25" fillId="0" borderId="0" xfId="0" applyFont="1" applyAlignment="1">
      <alignment vertical="center"/>
    </xf>
    <xf numFmtId="0" fontId="25" fillId="0" borderId="12" xfId="0" applyFont="1" applyBorder="1" applyAlignment="1" applyProtection="1">
      <alignment horizontal="center" vertical="center"/>
    </xf>
    <xf numFmtId="0" fontId="27" fillId="0" borderId="0" xfId="0" applyFont="1" applyBorder="1" applyAlignment="1">
      <alignment vertical="center"/>
    </xf>
    <xf numFmtId="0" fontId="26" fillId="2" borderId="13" xfId="0" applyFont="1" applyFill="1" applyBorder="1" applyAlignment="1">
      <alignment horizontal="center" vertical="center" wrapText="1"/>
    </xf>
    <xf numFmtId="0" fontId="27" fillId="0" borderId="0" xfId="0" applyFont="1"/>
    <xf numFmtId="0" fontId="27" fillId="0" borderId="0" xfId="0" applyFont="1" applyBorder="1" applyAlignment="1" applyProtection="1">
      <alignment horizontal="center"/>
      <protection locked="0"/>
    </xf>
    <xf numFmtId="0" fontId="28" fillId="0" borderId="12" xfId="0" applyFont="1" applyFill="1" applyBorder="1" applyAlignment="1">
      <alignment horizontal="center"/>
    </xf>
    <xf numFmtId="1" fontId="28" fillId="0" borderId="12" xfId="0" applyNumberFormat="1" applyFont="1" applyFill="1" applyBorder="1" applyAlignment="1">
      <alignment horizontal="center"/>
    </xf>
    <xf numFmtId="0" fontId="28" fillId="5" borderId="12" xfId="0" applyFont="1" applyFill="1" applyBorder="1" applyAlignment="1">
      <alignment horizontal="center" vertical="center"/>
    </xf>
    <xf numFmtId="0" fontId="28" fillId="6" borderId="12" xfId="0" applyFont="1" applyFill="1" applyBorder="1" applyAlignment="1">
      <alignment horizontal="center" vertical="center"/>
    </xf>
    <xf numFmtId="0" fontId="28" fillId="0" borderId="12" xfId="0" applyFont="1" applyBorder="1" applyAlignment="1" applyProtection="1">
      <alignment horizontal="center"/>
      <protection locked="0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23" fillId="0" borderId="3" xfId="0" applyNumberFormat="1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164" fontId="30" fillId="0" borderId="3" xfId="1" applyNumberFormat="1" applyFont="1" applyFill="1" applyBorder="1" applyAlignment="1" applyProtection="1">
      <alignment horizontal="center" vertical="center"/>
      <protection hidden="1"/>
    </xf>
    <xf numFmtId="164" fontId="30" fillId="0" borderId="3" xfId="1" applyNumberFormat="1" applyFont="1" applyBorder="1" applyAlignment="1" applyProtection="1">
      <alignment horizontal="center" vertical="center"/>
      <protection hidden="1"/>
    </xf>
    <xf numFmtId="0" fontId="31" fillId="0" borderId="3" xfId="0" applyFont="1" applyFill="1" applyBorder="1" applyAlignment="1" applyProtection="1">
      <alignment horizontal="center" vertical="center"/>
      <protection locked="0"/>
    </xf>
    <xf numFmtId="0" fontId="31" fillId="0" borderId="3" xfId="0" applyFont="1" applyBorder="1" applyAlignment="1" applyProtection="1">
      <alignment horizontal="center" vertical="center"/>
      <protection locked="0"/>
    </xf>
    <xf numFmtId="0" fontId="31" fillId="0" borderId="3" xfId="0" applyNumberFormat="1" applyFont="1" applyFill="1" applyBorder="1" applyAlignment="1">
      <alignment horizontal="center" vertical="center"/>
    </xf>
    <xf numFmtId="164" fontId="31" fillId="0" borderId="3" xfId="1" applyNumberFormat="1" applyFont="1" applyFill="1" applyBorder="1" applyAlignment="1" applyProtection="1">
      <alignment horizontal="center" vertical="center"/>
    </xf>
    <xf numFmtId="0" fontId="25" fillId="4" borderId="12" xfId="0" applyFont="1" applyFill="1" applyBorder="1" applyAlignment="1" applyProtection="1">
      <alignment horizontal="center" vertical="top" wrapText="1"/>
    </xf>
    <xf numFmtId="0" fontId="27" fillId="0" borderId="12" xfId="0" applyFont="1" applyBorder="1" applyAlignment="1" applyProtection="1">
      <alignment horizontal="center" vertical="center"/>
    </xf>
    <xf numFmtId="0" fontId="25" fillId="4" borderId="12" xfId="0" applyFont="1" applyFill="1" applyBorder="1" applyAlignment="1" applyProtection="1">
      <alignment horizontal="center" vertical="center"/>
    </xf>
    <xf numFmtId="0" fontId="27" fillId="0" borderId="12" xfId="0" applyFont="1" applyBorder="1" applyAlignment="1" applyProtection="1">
      <alignment horizontal="center"/>
    </xf>
    <xf numFmtId="9" fontId="14" fillId="0" borderId="12" xfId="1" applyFont="1" applyBorder="1" applyAlignment="1" applyProtection="1">
      <alignment horizontal="center"/>
    </xf>
    <xf numFmtId="0" fontId="17" fillId="0" borderId="39" xfId="0" applyFont="1" applyFill="1" applyBorder="1" applyAlignment="1" applyProtection="1">
      <alignment horizontal="center" wrapText="1"/>
      <protection locked="0"/>
    </xf>
    <xf numFmtId="0" fontId="14" fillId="0" borderId="12" xfId="0" applyFont="1" applyBorder="1" applyAlignment="1" applyProtection="1">
      <alignment horizontal="center"/>
    </xf>
    <xf numFmtId="0" fontId="14" fillId="0" borderId="12" xfId="0" applyFont="1" applyFill="1" applyBorder="1" applyAlignment="1" applyProtection="1">
      <alignment horizontal="center"/>
    </xf>
    <xf numFmtId="0" fontId="16" fillId="0" borderId="12" xfId="0" applyFont="1" applyFill="1" applyBorder="1" applyAlignment="1" applyProtection="1">
      <alignment horizontal="left" wrapText="1"/>
    </xf>
    <xf numFmtId="0" fontId="14" fillId="0" borderId="12" xfId="0" applyFont="1" applyBorder="1" applyAlignment="1" applyProtection="1">
      <alignment horizontal="center" vertical="center"/>
      <protection locked="0"/>
    </xf>
    <xf numFmtId="0" fontId="32" fillId="4" borderId="39" xfId="0" applyFont="1" applyFill="1" applyBorder="1" applyAlignment="1" applyProtection="1">
      <alignment horizontal="center" vertical="center" wrapText="1"/>
    </xf>
    <xf numFmtId="0" fontId="34" fillId="0" borderId="12" xfId="0" applyFont="1" applyBorder="1" applyAlignment="1" applyProtection="1">
      <alignment horizontal="center"/>
    </xf>
    <xf numFmtId="0" fontId="12" fillId="3" borderId="12" xfId="0" applyFont="1" applyFill="1" applyBorder="1" applyAlignment="1" applyProtection="1">
      <alignment horizontal="right" wrapText="1"/>
    </xf>
    <xf numFmtId="9" fontId="14" fillId="0" borderId="12" xfId="1" applyFont="1" applyBorder="1" applyAlignment="1" applyProtection="1">
      <alignment horizontal="center" vertical="center"/>
    </xf>
    <xf numFmtId="0" fontId="36" fillId="0" borderId="3" xfId="0" applyFont="1" applyFill="1" applyBorder="1" applyAlignment="1" applyProtection="1">
      <alignment horizontal="center" vertical="center"/>
    </xf>
    <xf numFmtId="164" fontId="23" fillId="0" borderId="3" xfId="1" applyNumberFormat="1" applyFont="1" applyFill="1" applyBorder="1" applyAlignment="1" applyProtection="1">
      <alignment horizontal="center" vertical="center"/>
      <protection locked="0"/>
    </xf>
    <xf numFmtId="164" fontId="23" fillId="0" borderId="12" xfId="1" applyNumberFormat="1" applyFont="1" applyFill="1" applyBorder="1" applyAlignment="1" applyProtection="1">
      <alignment horizontal="center" vertical="center"/>
      <protection locked="0"/>
    </xf>
    <xf numFmtId="164" fontId="23" fillId="0" borderId="12" xfId="1" applyNumberFormat="1" applyFont="1" applyBorder="1" applyAlignment="1" applyProtection="1">
      <alignment horizontal="center" vertical="center"/>
      <protection locked="0"/>
    </xf>
    <xf numFmtId="164" fontId="23" fillId="0" borderId="3" xfId="1" applyNumberFormat="1" applyFont="1" applyBorder="1" applyAlignment="1" applyProtection="1">
      <alignment horizontal="center" vertical="center"/>
      <protection locked="0"/>
    </xf>
    <xf numFmtId="164" fontId="31" fillId="0" borderId="3" xfId="1" applyNumberFormat="1" applyFont="1" applyFill="1" applyBorder="1" applyAlignment="1">
      <alignment horizontal="center" vertical="center"/>
    </xf>
    <xf numFmtId="164" fontId="14" fillId="0" borderId="12" xfId="1" applyNumberFormat="1" applyFont="1" applyBorder="1" applyAlignment="1" applyProtection="1">
      <alignment horizontal="center"/>
    </xf>
    <xf numFmtId="164" fontId="16" fillId="0" borderId="0" xfId="0" applyNumberFormat="1" applyFont="1" applyFill="1" applyBorder="1" applyAlignment="1" applyProtection="1"/>
    <xf numFmtId="0" fontId="12" fillId="0" borderId="12" xfId="0" applyFont="1" applyBorder="1" applyAlignment="1" applyProtection="1">
      <alignment horizontal="left" vertical="center" wrapText="1"/>
    </xf>
    <xf numFmtId="0" fontId="25" fillId="8" borderId="3" xfId="0" applyFont="1" applyFill="1" applyBorder="1" applyAlignment="1" applyProtection="1">
      <alignment horizontal="center" vertical="center"/>
      <protection locked="0"/>
    </xf>
    <xf numFmtId="165" fontId="9" fillId="8" borderId="3" xfId="0" applyNumberFormat="1" applyFont="1" applyFill="1" applyBorder="1" applyAlignment="1">
      <alignment horizontal="center" vertical="center" wrapText="1"/>
    </xf>
    <xf numFmtId="0" fontId="10" fillId="4" borderId="12" xfId="0" applyFont="1" applyFill="1" applyBorder="1" applyAlignment="1" applyProtection="1">
      <alignment horizontal="center" vertical="center" wrapText="1"/>
    </xf>
    <xf numFmtId="164" fontId="30" fillId="9" borderId="3" xfId="1" applyNumberFormat="1" applyFont="1" applyFill="1" applyBorder="1" applyAlignment="1" applyProtection="1">
      <alignment horizontal="center" vertical="center"/>
      <protection hidden="1"/>
    </xf>
    <xf numFmtId="0" fontId="0" fillId="9" borderId="0" xfId="0" applyFill="1"/>
    <xf numFmtId="0" fontId="41" fillId="0" borderId="32" xfId="0" applyFont="1" applyBorder="1" applyAlignment="1" applyProtection="1">
      <alignment horizontal="center" vertical="center"/>
      <protection locked="0"/>
    </xf>
    <xf numFmtId="0" fontId="41" fillId="0" borderId="47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/>
    </xf>
    <xf numFmtId="0" fontId="5" fillId="0" borderId="0" xfId="0" applyFont="1" applyAlignment="1"/>
    <xf numFmtId="0" fontId="44" fillId="0" borderId="0" xfId="0" applyFont="1" applyProtection="1">
      <protection hidden="1"/>
    </xf>
    <xf numFmtId="164" fontId="44" fillId="0" borderId="0" xfId="0" applyNumberFormat="1" applyFont="1" applyProtection="1">
      <protection hidden="1"/>
    </xf>
    <xf numFmtId="0" fontId="45" fillId="0" borderId="0" xfId="0" applyFont="1" applyAlignment="1" applyProtection="1">
      <alignment horizontal="right"/>
      <protection hidden="1"/>
    </xf>
    <xf numFmtId="1" fontId="28" fillId="10" borderId="12" xfId="0" applyNumberFormat="1" applyFont="1" applyFill="1" applyBorder="1" applyAlignment="1">
      <alignment horizontal="center"/>
    </xf>
    <xf numFmtId="0" fontId="27" fillId="0" borderId="0" xfId="0" applyFont="1" applyBorder="1" applyAlignment="1" applyProtection="1">
      <alignment horizontal="left" vertical="center" wrapText="1"/>
    </xf>
    <xf numFmtId="0" fontId="27" fillId="0" borderId="0" xfId="0" applyFont="1" applyBorder="1" applyAlignment="1" applyProtection="1">
      <alignment horizontal="center" vertical="center" wrapText="1"/>
    </xf>
    <xf numFmtId="164" fontId="43" fillId="0" borderId="3" xfId="1" applyNumberFormat="1" applyFont="1" applyFill="1" applyBorder="1" applyAlignment="1" applyProtection="1">
      <alignment horizontal="left" vertical="center"/>
      <protection locked="0" hidden="1"/>
    </xf>
    <xf numFmtId="164" fontId="43" fillId="9" borderId="3" xfId="1" applyNumberFormat="1" applyFont="1" applyFill="1" applyBorder="1" applyAlignment="1" applyProtection="1">
      <alignment horizontal="left" vertical="center"/>
      <protection locked="0" hidden="1"/>
    </xf>
    <xf numFmtId="164" fontId="43" fillId="0" borderId="3" xfId="1" applyNumberFormat="1" applyFont="1" applyBorder="1" applyAlignment="1" applyProtection="1">
      <alignment horizontal="left" vertical="center"/>
      <protection locked="0" hidden="1"/>
    </xf>
    <xf numFmtId="0" fontId="43" fillId="0" borderId="0" xfId="0" applyFont="1" applyAlignment="1" applyProtection="1">
      <alignment horizontal="left"/>
      <protection hidden="1"/>
    </xf>
    <xf numFmtId="0" fontId="43" fillId="0" borderId="0" xfId="0" applyFont="1" applyAlignment="1" applyProtection="1">
      <alignment horizontal="left"/>
      <protection locked="0"/>
    </xf>
    <xf numFmtId="164" fontId="46" fillId="0" borderId="4" xfId="1" applyNumberFormat="1" applyFont="1" applyFill="1" applyBorder="1" applyAlignment="1" applyProtection="1">
      <alignment horizontal="center" vertical="center"/>
      <protection locked="0" hidden="1"/>
    </xf>
    <xf numFmtId="164" fontId="46" fillId="9" borderId="4" xfId="1" applyNumberFormat="1" applyFont="1" applyFill="1" applyBorder="1" applyAlignment="1" applyProtection="1">
      <alignment horizontal="center" vertical="center"/>
      <protection locked="0" hidden="1"/>
    </xf>
    <xf numFmtId="164" fontId="46" fillId="0" borderId="4" xfId="1" applyNumberFormat="1" applyFont="1" applyBorder="1" applyAlignment="1" applyProtection="1">
      <alignment horizontal="center" vertical="center"/>
      <protection locked="0" hidden="1"/>
    </xf>
    <xf numFmtId="0" fontId="3" fillId="0" borderId="0" xfId="0" applyFont="1" applyProtection="1">
      <protection hidden="1"/>
    </xf>
    <xf numFmtId="0" fontId="3" fillId="0" borderId="0" xfId="0" applyFont="1" applyProtection="1">
      <protection locked="0"/>
    </xf>
    <xf numFmtId="0" fontId="14" fillId="0" borderId="31" xfId="0" applyFont="1" applyFill="1" applyBorder="1" applyAlignment="1" applyProtection="1">
      <alignment horizontal="center" vertical="center"/>
      <protection locked="0"/>
    </xf>
    <xf numFmtId="0" fontId="14" fillId="0" borderId="31" xfId="0" applyFont="1" applyBorder="1" applyAlignment="1" applyProtection="1">
      <alignment horizontal="center" vertical="center"/>
      <protection locked="0"/>
    </xf>
    <xf numFmtId="0" fontId="14" fillId="0" borderId="3" xfId="0" applyFont="1" applyFill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left" vertical="center"/>
      <protection locked="0"/>
    </xf>
    <xf numFmtId="0" fontId="14" fillId="0" borderId="31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46" xfId="0" applyFont="1" applyBorder="1" applyAlignment="1" applyProtection="1">
      <alignment horizontal="left" vertical="center"/>
      <protection locked="0"/>
    </xf>
    <xf numFmtId="0" fontId="1" fillId="0" borderId="31" xfId="0" applyFont="1" applyBorder="1" applyAlignment="1" applyProtection="1">
      <alignment horizontal="left" vertical="center"/>
      <protection locked="0"/>
    </xf>
    <xf numFmtId="0" fontId="48" fillId="4" borderId="0" xfId="0" applyFont="1" applyFill="1" applyBorder="1" applyAlignment="1">
      <alignment horizontal="center"/>
    </xf>
    <xf numFmtId="0" fontId="49" fillId="12" borderId="48" xfId="0" applyFont="1" applyFill="1" applyBorder="1" applyAlignment="1">
      <alignment horizontal="center" vertical="center"/>
    </xf>
    <xf numFmtId="0" fontId="50" fillId="2" borderId="33" xfId="0" applyFont="1" applyFill="1" applyBorder="1" applyAlignment="1">
      <alignment horizontal="center" vertical="center" textRotation="255" wrapText="1"/>
    </xf>
    <xf numFmtId="0" fontId="50" fillId="2" borderId="35" xfId="0" applyFont="1" applyFill="1" applyBorder="1" applyAlignment="1">
      <alignment horizontal="center" vertical="center" textRotation="255" wrapText="1"/>
    </xf>
    <xf numFmtId="0" fontId="50" fillId="2" borderId="34" xfId="0" applyFont="1" applyFill="1" applyBorder="1" applyAlignment="1">
      <alignment horizontal="center" vertical="center" textRotation="255" wrapText="1"/>
    </xf>
    <xf numFmtId="0" fontId="16" fillId="0" borderId="31" xfId="0" applyFont="1" applyBorder="1" applyAlignment="1" applyProtection="1">
      <alignment horizontal="left" vertical="center" wrapText="1"/>
      <protection locked="0"/>
    </xf>
    <xf numFmtId="0" fontId="16" fillId="0" borderId="4" xfId="0" applyFont="1" applyBorder="1" applyAlignment="1" applyProtection="1">
      <alignment horizontal="left" vertical="center" wrapText="1"/>
      <protection locked="0"/>
    </xf>
    <xf numFmtId="0" fontId="16" fillId="0" borderId="31" xfId="0" applyFont="1" applyFill="1" applyBorder="1" applyAlignment="1" applyProtection="1">
      <alignment horizontal="left" vertical="center" wrapText="1"/>
      <protection locked="0"/>
    </xf>
    <xf numFmtId="0" fontId="16" fillId="0" borderId="4" xfId="0" applyFont="1" applyFill="1" applyBorder="1" applyAlignment="1" applyProtection="1">
      <alignment horizontal="left" vertical="center" wrapText="1"/>
      <protection locked="0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164" fontId="42" fillId="0" borderId="5" xfId="1" applyNumberFormat="1" applyFont="1" applyBorder="1" applyAlignment="1" applyProtection="1">
      <alignment horizontal="center" vertical="center" wrapText="1"/>
      <protection locked="0" hidden="1"/>
    </xf>
    <xf numFmtId="164" fontId="42" fillId="0" borderId="6" xfId="1" applyNumberFormat="1" applyFont="1" applyBorder="1" applyAlignment="1" applyProtection="1">
      <alignment horizontal="center" vertical="center" wrapText="1"/>
      <protection locked="0" hidden="1"/>
    </xf>
    <xf numFmtId="164" fontId="42" fillId="0" borderId="7" xfId="1" applyNumberFormat="1" applyFont="1" applyBorder="1" applyAlignment="1" applyProtection="1">
      <alignment horizontal="center" vertical="center" wrapText="1"/>
      <protection locked="0" hidden="1"/>
    </xf>
    <xf numFmtId="0" fontId="10" fillId="0" borderId="24" xfId="0" applyFont="1" applyBorder="1" applyAlignment="1" applyProtection="1">
      <alignment horizontal="center" vertical="center"/>
      <protection locked="0"/>
    </xf>
    <xf numFmtId="0" fontId="10" fillId="0" borderId="25" xfId="0" applyFont="1" applyBorder="1" applyAlignment="1" applyProtection="1">
      <alignment horizontal="center" vertical="center"/>
      <protection locked="0"/>
    </xf>
    <xf numFmtId="0" fontId="10" fillId="0" borderId="26" xfId="0" applyFont="1" applyBorder="1" applyAlignment="1" applyProtection="1">
      <alignment horizontal="center" vertical="center"/>
      <protection locked="0"/>
    </xf>
    <xf numFmtId="0" fontId="10" fillId="0" borderId="22" xfId="0" applyFont="1" applyBorder="1" applyAlignment="1" applyProtection="1">
      <alignment horizontal="center" vertical="center"/>
      <protection locked="0"/>
    </xf>
    <xf numFmtId="0" fontId="9" fillId="2" borderId="2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14" fontId="1" fillId="8" borderId="36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37" xfId="0" applyNumberFormat="1" applyFont="1" applyFill="1" applyBorder="1" applyAlignment="1" applyProtection="1">
      <alignment horizontal="center" vertical="center" textRotation="90"/>
      <protection locked="0"/>
    </xf>
    <xf numFmtId="0" fontId="10" fillId="11" borderId="0" xfId="0" applyFont="1" applyFill="1" applyAlignment="1">
      <alignment horizontal="center" vertical="center"/>
    </xf>
    <xf numFmtId="0" fontId="10" fillId="11" borderId="2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/>
    </xf>
    <xf numFmtId="14" fontId="1" fillId="8" borderId="40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1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2" xfId="0" applyNumberFormat="1" applyFont="1" applyFill="1" applyBorder="1" applyAlignment="1" applyProtection="1">
      <alignment horizontal="center" vertical="center" textRotation="90"/>
      <protection locked="0"/>
    </xf>
    <xf numFmtId="0" fontId="37" fillId="8" borderId="3" xfId="0" applyFont="1" applyFill="1" applyBorder="1" applyAlignment="1">
      <alignment horizontal="center" vertical="center" wrapText="1"/>
    </xf>
    <xf numFmtId="164" fontId="25" fillId="0" borderId="3" xfId="1" applyNumberFormat="1" applyFont="1" applyFill="1" applyBorder="1" applyAlignment="1" applyProtection="1">
      <alignment horizontal="center" vertical="center"/>
      <protection locked="0"/>
    </xf>
    <xf numFmtId="164" fontId="25" fillId="0" borderId="33" xfId="1" applyNumberFormat="1" applyFont="1" applyFill="1" applyBorder="1" applyAlignment="1" applyProtection="1">
      <alignment horizontal="center" vertical="center"/>
      <protection locked="0"/>
    </xf>
    <xf numFmtId="164" fontId="25" fillId="0" borderId="34" xfId="1" applyNumberFormat="1" applyFont="1" applyFill="1" applyBorder="1" applyAlignment="1" applyProtection="1">
      <alignment horizontal="center" vertical="center"/>
      <protection locked="0"/>
    </xf>
    <xf numFmtId="0" fontId="13" fillId="8" borderId="3" xfId="0" applyFont="1" applyFill="1" applyBorder="1" applyAlignment="1">
      <alignment horizontal="center" vertical="center" textRotation="90" wrapText="1"/>
    </xf>
    <xf numFmtId="0" fontId="13" fillId="8" borderId="3" xfId="0" applyFont="1" applyFill="1" applyBorder="1" applyAlignment="1">
      <alignment horizontal="center" vertical="center" textRotation="90"/>
    </xf>
    <xf numFmtId="14" fontId="1" fillId="8" borderId="43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4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5" xfId="0" applyNumberFormat="1" applyFont="1" applyFill="1" applyBorder="1" applyAlignment="1" applyProtection="1">
      <alignment horizontal="center" vertical="center" textRotation="90"/>
      <protection locked="0"/>
    </xf>
    <xf numFmtId="14" fontId="14" fillId="8" borderId="3" xfId="0" applyNumberFormat="1" applyFont="1" applyFill="1" applyBorder="1" applyAlignment="1" applyProtection="1">
      <alignment horizontal="center" vertical="center" textRotation="90"/>
      <protection locked="0"/>
    </xf>
    <xf numFmtId="164" fontId="43" fillId="7" borderId="33" xfId="1" applyNumberFormat="1" applyFont="1" applyFill="1" applyBorder="1" applyAlignment="1" applyProtection="1">
      <alignment horizontal="center" vertical="center" wrapText="1"/>
      <protection locked="0" hidden="1"/>
    </xf>
    <xf numFmtId="164" fontId="43" fillId="7" borderId="35" xfId="1" applyNumberFormat="1" applyFont="1" applyFill="1" applyBorder="1" applyAlignment="1" applyProtection="1">
      <alignment horizontal="center" vertical="center" wrapText="1"/>
      <protection locked="0" hidden="1"/>
    </xf>
    <xf numFmtId="164" fontId="43" fillId="7" borderId="34" xfId="1" applyNumberFormat="1" applyFont="1" applyFill="1" applyBorder="1" applyAlignment="1" applyProtection="1">
      <alignment horizontal="center" vertical="center" wrapText="1"/>
      <protection locked="0" hidden="1"/>
    </xf>
    <xf numFmtId="164" fontId="4" fillId="0" borderId="33" xfId="1" applyNumberFormat="1" applyFont="1" applyBorder="1" applyAlignment="1" applyProtection="1">
      <alignment horizontal="center" vertical="center" wrapText="1"/>
      <protection hidden="1"/>
    </xf>
    <xf numFmtId="164" fontId="4" fillId="0" borderId="35" xfId="1" applyNumberFormat="1" applyFont="1" applyBorder="1" applyAlignment="1" applyProtection="1">
      <alignment horizontal="center" vertical="center" wrapText="1"/>
      <protection hidden="1"/>
    </xf>
    <xf numFmtId="164" fontId="4" fillId="0" borderId="34" xfId="1" applyNumberFormat="1" applyFont="1" applyBorder="1" applyAlignment="1" applyProtection="1">
      <alignment horizontal="center" vertical="center" wrapText="1"/>
      <protection hidden="1"/>
    </xf>
    <xf numFmtId="0" fontId="9" fillId="2" borderId="12" xfId="0" applyFont="1" applyFill="1" applyBorder="1" applyAlignment="1">
      <alignment horizontal="center" vertical="center"/>
    </xf>
    <xf numFmtId="0" fontId="25" fillId="0" borderId="12" xfId="0" applyFont="1" applyBorder="1" applyAlignment="1" applyProtection="1">
      <alignment horizontal="center" vertical="center"/>
    </xf>
    <xf numFmtId="0" fontId="26" fillId="2" borderId="12" xfId="0" applyFont="1" applyFill="1" applyBorder="1" applyAlignment="1" applyProtection="1">
      <alignment horizontal="center" vertical="center"/>
    </xf>
    <xf numFmtId="0" fontId="32" fillId="0" borderId="12" xfId="0" applyFont="1" applyBorder="1" applyAlignment="1" applyProtection="1">
      <alignment horizontal="center" vertical="center"/>
    </xf>
    <xf numFmtId="0" fontId="8" fillId="0" borderId="0" xfId="0" applyFont="1" applyAlignment="1">
      <alignment horizontal="center" vertical="center"/>
    </xf>
    <xf numFmtId="0" fontId="39" fillId="3" borderId="12" xfId="0" applyFont="1" applyFill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/>
    </xf>
    <xf numFmtId="0" fontId="26" fillId="4" borderId="12" xfId="0" applyFont="1" applyFill="1" applyBorder="1" applyAlignment="1">
      <alignment horizontal="center" vertical="center"/>
    </xf>
    <xf numFmtId="0" fontId="39" fillId="0" borderId="12" xfId="0" applyFont="1" applyBorder="1" applyAlignment="1">
      <alignment horizontal="center" vertical="center" wrapText="1"/>
    </xf>
    <xf numFmtId="49" fontId="38" fillId="3" borderId="12" xfId="0" applyNumberFormat="1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/>
    </xf>
    <xf numFmtId="0" fontId="29" fillId="0" borderId="19" xfId="0" applyFont="1" applyBorder="1" applyAlignment="1" applyProtection="1">
      <alignment horizontal="left" vertical="center"/>
      <protection locked="0"/>
    </xf>
    <xf numFmtId="0" fontId="29" fillId="0" borderId="20" xfId="0" applyFont="1" applyBorder="1" applyAlignment="1" applyProtection="1">
      <alignment horizontal="left" vertical="center"/>
      <protection locked="0"/>
    </xf>
    <xf numFmtId="0" fontId="29" fillId="0" borderId="21" xfId="0" applyFont="1" applyBorder="1" applyAlignment="1" applyProtection="1">
      <alignment horizontal="left" vertical="center"/>
      <protection locked="0"/>
    </xf>
    <xf numFmtId="0" fontId="13" fillId="2" borderId="1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15" fontId="14" fillId="0" borderId="16" xfId="0" applyNumberFormat="1" applyFont="1" applyBorder="1" applyAlignment="1" applyProtection="1">
      <alignment horizontal="center" vertical="center"/>
      <protection locked="0"/>
    </xf>
    <xf numFmtId="15" fontId="14" fillId="0" borderId="17" xfId="0" applyNumberFormat="1" applyFont="1" applyBorder="1" applyAlignment="1" applyProtection="1">
      <alignment horizontal="center" vertical="center"/>
      <protection locked="0"/>
    </xf>
    <xf numFmtId="15" fontId="14" fillId="0" borderId="18" xfId="0" applyNumberFormat="1" applyFont="1" applyBorder="1" applyAlignment="1" applyProtection="1">
      <alignment horizontal="center" vertical="center"/>
      <protection locked="0"/>
    </xf>
    <xf numFmtId="15" fontId="14" fillId="0" borderId="13" xfId="0" applyNumberFormat="1" applyFont="1" applyBorder="1" applyAlignment="1" applyProtection="1">
      <alignment horizontal="center" vertical="center"/>
      <protection locked="0"/>
    </xf>
    <xf numFmtId="15" fontId="14" fillId="0" borderId="14" xfId="0" applyNumberFormat="1" applyFont="1" applyBorder="1" applyAlignment="1" applyProtection="1">
      <alignment horizontal="center" vertical="center"/>
      <protection locked="0"/>
    </xf>
    <xf numFmtId="15" fontId="14" fillId="0" borderId="15" xfId="0" applyNumberFormat="1" applyFont="1" applyBorder="1" applyAlignment="1" applyProtection="1">
      <alignment horizontal="center" vertical="center"/>
      <protection locked="0"/>
    </xf>
    <xf numFmtId="0" fontId="9" fillId="4" borderId="19" xfId="0" applyFont="1" applyFill="1" applyBorder="1" applyAlignment="1">
      <alignment horizontal="center" vertical="center" wrapText="1"/>
    </xf>
    <xf numFmtId="0" fontId="9" fillId="4" borderId="20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0" fontId="14" fillId="0" borderId="16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40" fillId="0" borderId="12" xfId="0" applyFont="1" applyFill="1" applyBorder="1" applyAlignment="1">
      <alignment horizontal="center" vertical="center"/>
    </xf>
    <xf numFmtId="0" fontId="28" fillId="0" borderId="19" xfId="0" applyFont="1" applyBorder="1" applyAlignment="1">
      <alignment horizontal="left" vertical="center"/>
    </xf>
    <xf numFmtId="0" fontId="28" fillId="0" borderId="20" xfId="0" applyFont="1" applyBorder="1" applyAlignment="1">
      <alignment horizontal="left" vertical="center"/>
    </xf>
    <xf numFmtId="0" fontId="28" fillId="0" borderId="21" xfId="0" applyFont="1" applyBorder="1" applyAlignment="1">
      <alignment horizontal="left" vertical="center"/>
    </xf>
    <xf numFmtId="0" fontId="2" fillId="4" borderId="20" xfId="0" applyFont="1" applyFill="1" applyBorder="1" applyAlignment="1">
      <alignment horizontal="center"/>
    </xf>
    <xf numFmtId="0" fontId="28" fillId="6" borderId="19" xfId="0" applyFont="1" applyFill="1" applyBorder="1" applyAlignment="1">
      <alignment horizontal="left" vertical="center"/>
    </xf>
    <xf numFmtId="0" fontId="28" fillId="6" borderId="20" xfId="0" applyFont="1" applyFill="1" applyBorder="1" applyAlignment="1">
      <alignment horizontal="left" vertical="center"/>
    </xf>
    <xf numFmtId="0" fontId="28" fillId="6" borderId="21" xfId="0" applyFont="1" applyFill="1" applyBorder="1" applyAlignment="1">
      <alignment horizontal="left" vertical="center"/>
    </xf>
    <xf numFmtId="164" fontId="28" fillId="0" borderId="1" xfId="1" applyNumberFormat="1" applyFont="1" applyFill="1" applyBorder="1" applyAlignment="1" applyProtection="1">
      <alignment horizontal="center" vertical="center"/>
    </xf>
    <xf numFmtId="0" fontId="28" fillId="10" borderId="19" xfId="0" applyFont="1" applyFill="1" applyBorder="1" applyAlignment="1">
      <alignment horizontal="left" vertical="center"/>
    </xf>
    <xf numFmtId="0" fontId="28" fillId="10" borderId="20" xfId="0" applyFont="1" applyFill="1" applyBorder="1" applyAlignment="1">
      <alignment horizontal="left" vertical="center"/>
    </xf>
    <xf numFmtId="0" fontId="28" fillId="10" borderId="21" xfId="0" applyFont="1" applyFill="1" applyBorder="1" applyAlignment="1">
      <alignment horizontal="left" vertical="center"/>
    </xf>
    <xf numFmtId="0" fontId="28" fillId="5" borderId="19" xfId="0" applyFont="1" applyFill="1" applyBorder="1" applyAlignment="1">
      <alignment horizontal="left" vertical="center"/>
    </xf>
    <xf numFmtId="0" fontId="28" fillId="5" borderId="20" xfId="0" applyFont="1" applyFill="1" applyBorder="1" applyAlignment="1">
      <alignment horizontal="left" vertical="center"/>
    </xf>
    <xf numFmtId="0" fontId="28" fillId="5" borderId="21" xfId="0" applyFont="1" applyFill="1" applyBorder="1" applyAlignment="1">
      <alignment horizontal="left" vertical="center"/>
    </xf>
    <xf numFmtId="0" fontId="14" fillId="0" borderId="38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29" fillId="0" borderId="19" xfId="0" applyFont="1" applyFill="1" applyBorder="1" applyAlignment="1" applyProtection="1">
      <alignment horizontal="left" vertical="center"/>
      <protection locked="0"/>
    </xf>
    <xf numFmtId="0" fontId="29" fillId="0" borderId="20" xfId="0" applyFont="1" applyFill="1" applyBorder="1" applyAlignment="1" applyProtection="1">
      <alignment horizontal="left" vertical="center"/>
      <protection locked="0"/>
    </xf>
    <xf numFmtId="0" fontId="29" fillId="0" borderId="21" xfId="0" applyFont="1" applyFill="1" applyBorder="1" applyAlignment="1" applyProtection="1">
      <alignment horizontal="left" vertical="center"/>
      <protection locked="0"/>
    </xf>
    <xf numFmtId="0" fontId="26" fillId="4" borderId="1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6" fillId="3" borderId="28" xfId="0" applyFont="1" applyFill="1" applyBorder="1" applyAlignment="1">
      <alignment horizontal="center" vertical="center"/>
    </xf>
    <xf numFmtId="0" fontId="26" fillId="3" borderId="29" xfId="0" applyFont="1" applyFill="1" applyBorder="1" applyAlignment="1">
      <alignment horizontal="center" vertical="center"/>
    </xf>
    <xf numFmtId="0" fontId="26" fillId="3" borderId="30" xfId="0" applyFont="1" applyFill="1" applyBorder="1" applyAlignment="1">
      <alignment horizontal="center" vertical="center"/>
    </xf>
    <xf numFmtId="49" fontId="28" fillId="0" borderId="28" xfId="0" applyNumberFormat="1" applyFont="1" applyBorder="1" applyAlignment="1" applyProtection="1">
      <alignment horizontal="center" vertical="center"/>
      <protection locked="0"/>
    </xf>
    <xf numFmtId="49" fontId="28" fillId="0" borderId="29" xfId="0" applyNumberFormat="1" applyFont="1" applyBorder="1" applyAlignment="1" applyProtection="1">
      <alignment horizontal="center" vertical="center"/>
      <protection locked="0"/>
    </xf>
    <xf numFmtId="49" fontId="28" fillId="0" borderId="30" xfId="0" applyNumberFormat="1" applyFont="1" applyBorder="1" applyAlignment="1" applyProtection="1">
      <alignment horizontal="center" vertical="center"/>
      <protection locked="0"/>
    </xf>
    <xf numFmtId="49" fontId="28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/>
    </xf>
    <xf numFmtId="0" fontId="14" fillId="0" borderId="12" xfId="0" applyFont="1" applyFill="1" applyBorder="1" applyAlignment="1" applyProtection="1">
      <alignment horizontal="left"/>
    </xf>
    <xf numFmtId="0" fontId="11" fillId="0" borderId="12" xfId="0" applyFont="1" applyFill="1" applyBorder="1" applyAlignment="1" applyProtection="1">
      <alignment horizontal="left"/>
    </xf>
    <xf numFmtId="9" fontId="27" fillId="0" borderId="12" xfId="0" applyNumberFormat="1" applyFont="1" applyBorder="1" applyAlignment="1" applyProtection="1">
      <alignment horizontal="center" vertical="center"/>
    </xf>
    <xf numFmtId="0" fontId="27" fillId="0" borderId="12" xfId="0" applyFont="1" applyBorder="1" applyAlignment="1" applyProtection="1">
      <alignment horizontal="center" vertical="center"/>
    </xf>
    <xf numFmtId="0" fontId="25" fillId="4" borderId="12" xfId="0" applyFont="1" applyFill="1" applyBorder="1" applyAlignment="1" applyProtection="1">
      <alignment horizontal="center"/>
    </xf>
    <xf numFmtId="0" fontId="22" fillId="0" borderId="39" xfId="0" applyFont="1" applyBorder="1" applyAlignment="1" applyProtection="1">
      <alignment horizontal="center"/>
    </xf>
    <xf numFmtId="0" fontId="32" fillId="4" borderId="39" xfId="0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 vertical="center"/>
    </xf>
    <xf numFmtId="0" fontId="17" fillId="0" borderId="39" xfId="0" applyFont="1" applyBorder="1" applyAlignment="1" applyProtection="1">
      <alignment horizontal="center"/>
      <protection locked="0"/>
    </xf>
    <xf numFmtId="0" fontId="16" fillId="0" borderId="0" xfId="0" applyFont="1" applyFill="1" applyBorder="1" applyAlignment="1" applyProtection="1">
      <alignment horizontal="center"/>
    </xf>
    <xf numFmtId="0" fontId="18" fillId="0" borderId="14" xfId="0" applyFont="1" applyFill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horizontal="center"/>
    </xf>
    <xf numFmtId="0" fontId="25" fillId="4" borderId="12" xfId="0" applyFont="1" applyFill="1" applyBorder="1" applyAlignment="1" applyProtection="1">
      <alignment horizontal="center" vertical="center"/>
    </xf>
    <xf numFmtId="15" fontId="27" fillId="0" borderId="12" xfId="0" applyNumberFormat="1" applyFont="1" applyFill="1" applyBorder="1" applyAlignment="1" applyProtection="1">
      <alignment horizontal="center" vertical="center"/>
    </xf>
    <xf numFmtId="0" fontId="27" fillId="0" borderId="12" xfId="0" applyFont="1" applyFill="1" applyBorder="1" applyAlignment="1" applyProtection="1">
      <alignment horizontal="center" vertical="center"/>
    </xf>
    <xf numFmtId="0" fontId="24" fillId="4" borderId="12" xfId="0" applyFont="1" applyFill="1" applyBorder="1" applyAlignment="1" applyProtection="1">
      <alignment horizontal="center" vertical="center" wrapText="1"/>
    </xf>
    <xf numFmtId="0" fontId="21" fillId="4" borderId="12" xfId="0" applyFont="1" applyFill="1" applyBorder="1" applyAlignment="1" applyProtection="1">
      <alignment horizontal="center" vertical="center" wrapText="1"/>
    </xf>
    <xf numFmtId="0" fontId="11" fillId="4" borderId="12" xfId="0" applyFont="1" applyFill="1" applyBorder="1" applyAlignment="1" applyProtection="1">
      <alignment horizontal="center" vertical="center"/>
    </xf>
    <xf numFmtId="0" fontId="32" fillId="4" borderId="12" xfId="0" applyFont="1" applyFill="1" applyBorder="1" applyAlignment="1" applyProtection="1">
      <alignment horizontal="center" vertical="center" wrapText="1"/>
    </xf>
    <xf numFmtId="0" fontId="24" fillId="4" borderId="12" xfId="0" applyFont="1" applyFill="1" applyBorder="1" applyAlignment="1" applyProtection="1">
      <alignment horizontal="center" wrapText="1"/>
    </xf>
    <xf numFmtId="0" fontId="33" fillId="4" borderId="12" xfId="0" applyFont="1" applyFill="1" applyBorder="1" applyAlignment="1" applyProtection="1">
      <alignment horizontal="center" vertical="center" wrapText="1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4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21344</xdr:colOff>
      <xdr:row>0</xdr:row>
      <xdr:rowOff>128068</xdr:rowOff>
    </xdr:from>
    <xdr:to>
      <xdr:col>3</xdr:col>
      <xdr:colOff>8525</xdr:colOff>
      <xdr:row>2</xdr:row>
      <xdr:rowOff>128067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5BAE21A-C04B-DE4E-BAFA-9ED83E261238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b="34081"/>
        <a:stretch/>
      </xdr:blipFill>
      <xdr:spPr>
        <a:xfrm>
          <a:off x="21344" y="128068"/>
          <a:ext cx="4279580" cy="6403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22678</xdr:colOff>
      <xdr:row>0</xdr:row>
      <xdr:rowOff>124731</xdr:rowOff>
    </xdr:from>
    <xdr:to>
      <xdr:col>6</xdr:col>
      <xdr:colOff>6988</xdr:colOff>
      <xdr:row>2</xdr:row>
      <xdr:rowOff>113392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FB86DFD-9040-8240-8313-DE40FF78A854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b="34081"/>
        <a:stretch/>
      </xdr:blipFill>
      <xdr:spPr>
        <a:xfrm>
          <a:off x="22678" y="124731"/>
          <a:ext cx="3980090" cy="62366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3479800</xdr:colOff>
      <xdr:row>0</xdr:row>
      <xdr:rowOff>68126</xdr:rowOff>
    </xdr:from>
    <xdr:to>
      <xdr:col>6</xdr:col>
      <xdr:colOff>4135120</xdr:colOff>
      <xdr:row>1</xdr:row>
      <xdr:rowOff>304800</xdr:rowOff>
    </xdr:to>
    <xdr:pic>
      <xdr:nvPicPr>
        <xdr:cNvPr id="3" name="0 Imagen">
          <a:extLst>
            <a:ext uri="{FF2B5EF4-FFF2-40B4-BE49-F238E27FC236}">
              <a16:creationId xmlns:a16="http://schemas.microsoft.com/office/drawing/2014/main" id="{D3FA2DF9-774E-7B4E-92D6-CD359EB0C76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3080" y="68126"/>
          <a:ext cx="655320" cy="541474"/>
        </a:xfrm>
        <a:prstGeom prst="rect">
          <a:avLst/>
        </a:prstGeom>
      </xdr:spPr>
    </xdr:pic>
    <xdr:clientData/>
  </xdr:twoCellAnchor>
  <xdr:twoCellAnchor editAs="oneCell">
    <xdr:from>
      <xdr:col>0</xdr:col>
      <xdr:colOff>68281</xdr:colOff>
      <xdr:row>0</xdr:row>
      <xdr:rowOff>0</xdr:rowOff>
    </xdr:from>
    <xdr:to>
      <xdr:col>3</xdr:col>
      <xdr:colOff>393363</xdr:colOff>
      <xdr:row>2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3892FB4-410B-7948-990D-1670627E91D2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b="34081"/>
        <a:stretch/>
      </xdr:blipFill>
      <xdr:spPr>
        <a:xfrm>
          <a:off x="68281" y="0"/>
          <a:ext cx="4236232" cy="629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H53"/>
  <sheetViews>
    <sheetView tabSelected="1" view="pageBreakPreview" zoomScale="70" zoomScaleNormal="55" zoomScaleSheetLayoutView="70" workbookViewId="0">
      <selection activeCell="B23" sqref="B23"/>
    </sheetView>
  </sheetViews>
  <sheetFormatPr baseColWidth="10" defaultRowHeight="18.75"/>
  <cols>
    <col min="1" max="1" width="4" style="1" customWidth="1"/>
    <col min="2" max="2" width="48.42578125" customWidth="1"/>
    <col min="3" max="3" width="3.85546875" customWidth="1"/>
    <col min="4" max="4" width="8.7109375" customWidth="1"/>
    <col min="5" max="5" width="8.28515625" customWidth="1"/>
    <col min="6" max="15" width="4.7109375" customWidth="1"/>
    <col min="16" max="16" width="8" customWidth="1"/>
    <col min="17" max="17" width="7.42578125" customWidth="1"/>
    <col min="18" max="18" width="7" customWidth="1"/>
    <col min="19" max="19" width="7.42578125" bestFit="1" customWidth="1"/>
    <col min="20" max="20" width="7.42578125" customWidth="1"/>
    <col min="21" max="21" width="7" customWidth="1"/>
    <col min="22" max="22" width="9.28515625" customWidth="1"/>
    <col min="23" max="23" width="8.42578125" customWidth="1"/>
    <col min="24" max="24" width="5.7109375" customWidth="1"/>
    <col min="25" max="25" width="6.140625" bestFit="1" customWidth="1"/>
    <col min="26" max="27" width="6" customWidth="1"/>
    <col min="28" max="28" width="11" customWidth="1"/>
    <col min="29" max="29" width="12" customWidth="1"/>
    <col min="30" max="30" width="12.28515625" customWidth="1"/>
    <col min="31" max="31" width="19" customWidth="1"/>
    <col min="32" max="32" width="31.140625" style="109" customWidth="1"/>
    <col min="33" max="33" width="3.85546875" customWidth="1"/>
    <col min="34" max="34" width="112.7109375" style="104" bestFit="1" customWidth="1"/>
  </cols>
  <sheetData>
    <row r="1" spans="1:34" ht="25.35" customHeight="1" thickBot="1">
      <c r="A1" s="52"/>
      <c r="B1" s="52"/>
      <c r="C1" s="52"/>
      <c r="D1" s="53"/>
      <c r="E1" s="127" t="s">
        <v>8</v>
      </c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9"/>
      <c r="V1" s="130" t="s">
        <v>11</v>
      </c>
      <c r="W1" s="129"/>
      <c r="X1" s="131" t="s">
        <v>113</v>
      </c>
      <c r="Y1" s="131"/>
      <c r="Z1" s="131"/>
      <c r="AA1" s="131"/>
      <c r="AB1" s="131" t="s">
        <v>114</v>
      </c>
      <c r="AC1" s="131"/>
      <c r="AD1" s="33" t="s">
        <v>0</v>
      </c>
      <c r="AE1" s="34" t="s">
        <v>1</v>
      </c>
      <c r="AF1" s="132" t="s">
        <v>152</v>
      </c>
      <c r="AG1" s="164" t="s">
        <v>22</v>
      </c>
      <c r="AH1" s="161" t="s">
        <v>139</v>
      </c>
    </row>
    <row r="2" spans="1:34" ht="25.35" customHeight="1" thickBot="1">
      <c r="A2" s="52"/>
      <c r="B2" s="52"/>
      <c r="C2" s="52"/>
      <c r="D2" s="53"/>
      <c r="E2" s="135" t="s">
        <v>39</v>
      </c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7"/>
      <c r="V2" s="135" t="s">
        <v>40</v>
      </c>
      <c r="W2" s="137"/>
      <c r="X2" s="135" t="s">
        <v>41</v>
      </c>
      <c r="Y2" s="136"/>
      <c r="Z2" s="136"/>
      <c r="AA2" s="137"/>
      <c r="AB2" s="138" t="s">
        <v>26</v>
      </c>
      <c r="AC2" s="138"/>
      <c r="AD2" s="35">
        <v>1</v>
      </c>
      <c r="AE2" s="35" t="s">
        <v>184</v>
      </c>
      <c r="AF2" s="133"/>
      <c r="AG2" s="165"/>
      <c r="AH2" s="162"/>
    </row>
    <row r="3" spans="1:34" ht="25.35" customHeight="1" thickBot="1">
      <c r="A3" s="52"/>
      <c r="B3" s="52"/>
      <c r="C3" s="52"/>
      <c r="D3" s="53"/>
      <c r="E3" s="139" t="s">
        <v>9</v>
      </c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 t="s">
        <v>2</v>
      </c>
      <c r="W3" s="139"/>
      <c r="X3" s="139"/>
      <c r="Y3" s="139"/>
      <c r="Z3" s="139"/>
      <c r="AA3" s="139"/>
      <c r="AB3" s="139" t="s">
        <v>27</v>
      </c>
      <c r="AC3" s="139"/>
      <c r="AD3" s="139" t="s">
        <v>10</v>
      </c>
      <c r="AE3" s="139"/>
      <c r="AF3" s="133"/>
      <c r="AG3" s="165"/>
      <c r="AH3" s="162"/>
    </row>
    <row r="4" spans="1:34" ht="30" customHeight="1" thickBot="1">
      <c r="A4" s="144" t="s">
        <v>25</v>
      </c>
      <c r="B4" s="144"/>
      <c r="C4" s="144"/>
      <c r="D4" s="145"/>
      <c r="E4" s="135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7"/>
      <c r="V4" s="135"/>
      <c r="W4" s="136"/>
      <c r="X4" s="136"/>
      <c r="Y4" s="136"/>
      <c r="Z4" s="136"/>
      <c r="AA4" s="137"/>
      <c r="AB4" s="135" t="s">
        <v>159</v>
      </c>
      <c r="AC4" s="137"/>
      <c r="AD4" s="135" t="s">
        <v>160</v>
      </c>
      <c r="AE4" s="137"/>
      <c r="AF4" s="133"/>
      <c r="AG4" s="165"/>
      <c r="AH4" s="162"/>
    </row>
    <row r="5" spans="1:34" ht="8.1" customHeight="1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33"/>
      <c r="AG5" s="165"/>
      <c r="AH5" s="162"/>
    </row>
    <row r="6" spans="1:34" ht="20.100000000000001" customHeight="1">
      <c r="A6" s="141" t="s">
        <v>121</v>
      </c>
      <c r="B6" s="141"/>
      <c r="C6" s="120" t="s">
        <v>153</v>
      </c>
      <c r="D6" s="141" t="s">
        <v>42</v>
      </c>
      <c r="E6" s="141"/>
      <c r="F6" s="147" t="s">
        <v>130</v>
      </c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 t="s">
        <v>132</v>
      </c>
      <c r="S6" s="147"/>
      <c r="T6" s="147"/>
      <c r="U6" s="147"/>
      <c r="V6" s="147"/>
      <c r="W6" s="147"/>
      <c r="X6" s="147"/>
      <c r="Y6" s="147"/>
      <c r="Z6" s="147"/>
      <c r="AA6" s="147"/>
      <c r="AB6" s="147"/>
      <c r="AC6" s="147"/>
      <c r="AD6" s="140" t="s">
        <v>3</v>
      </c>
      <c r="AE6" s="140"/>
      <c r="AF6" s="133"/>
      <c r="AG6" s="165"/>
      <c r="AH6" s="162"/>
    </row>
    <row r="7" spans="1:34" ht="20.100000000000001" customHeight="1">
      <c r="A7" s="141"/>
      <c r="B7" s="141"/>
      <c r="C7" s="121"/>
      <c r="D7" s="141"/>
      <c r="E7" s="141"/>
      <c r="F7" s="147" t="s">
        <v>131</v>
      </c>
      <c r="G7" s="147"/>
      <c r="H7" s="147"/>
      <c r="I7" s="147"/>
      <c r="J7" s="147"/>
      <c r="K7" s="147"/>
      <c r="L7" s="147"/>
      <c r="M7" s="147"/>
      <c r="N7" s="147"/>
      <c r="O7" s="147"/>
      <c r="P7" s="147" t="s">
        <v>6</v>
      </c>
      <c r="Q7" s="147"/>
      <c r="R7" s="147" t="s">
        <v>137</v>
      </c>
      <c r="S7" s="147"/>
      <c r="T7" s="147"/>
      <c r="U7" s="147"/>
      <c r="V7" s="147"/>
      <c r="W7" s="147"/>
      <c r="X7" s="147"/>
      <c r="Y7" s="147"/>
      <c r="Z7" s="147"/>
      <c r="AA7" s="147"/>
      <c r="AB7" s="147" t="s">
        <v>6</v>
      </c>
      <c r="AC7" s="147"/>
      <c r="AD7" s="141" t="s">
        <v>4</v>
      </c>
      <c r="AE7" s="141" t="s">
        <v>5</v>
      </c>
      <c r="AF7" s="133"/>
      <c r="AG7" s="165"/>
      <c r="AH7" s="162"/>
    </row>
    <row r="8" spans="1:34" ht="20.100000000000001" customHeight="1">
      <c r="A8" s="141"/>
      <c r="B8" s="141"/>
      <c r="C8" s="121"/>
      <c r="D8" s="141"/>
      <c r="E8" s="141"/>
      <c r="F8" s="148"/>
      <c r="G8" s="142"/>
      <c r="H8" s="142"/>
      <c r="I8" s="142"/>
      <c r="J8" s="142"/>
      <c r="K8" s="142"/>
      <c r="L8" s="142"/>
      <c r="M8" s="142"/>
      <c r="N8" s="157"/>
      <c r="O8" s="160"/>
      <c r="P8" s="155" t="s">
        <v>129</v>
      </c>
      <c r="Q8" s="156" t="s">
        <v>7</v>
      </c>
      <c r="R8" s="85">
        <v>1</v>
      </c>
      <c r="S8" s="85">
        <v>2</v>
      </c>
      <c r="T8" s="85">
        <v>3</v>
      </c>
      <c r="U8" s="85">
        <v>4</v>
      </c>
      <c r="V8" s="85"/>
      <c r="W8" s="85"/>
      <c r="X8" s="85"/>
      <c r="Y8" s="85"/>
      <c r="Z8" s="85"/>
      <c r="AA8" s="85"/>
      <c r="AB8" s="151" t="s">
        <v>24</v>
      </c>
      <c r="AC8" s="151" t="s">
        <v>28</v>
      </c>
      <c r="AD8" s="141"/>
      <c r="AE8" s="141"/>
      <c r="AF8" s="133"/>
      <c r="AG8" s="165"/>
      <c r="AH8" s="162"/>
    </row>
    <row r="9" spans="1:34" ht="22.5" customHeight="1">
      <c r="A9" s="141"/>
      <c r="B9" s="141"/>
      <c r="C9" s="121"/>
      <c r="D9" s="141"/>
      <c r="E9" s="141"/>
      <c r="F9" s="149"/>
      <c r="G9" s="143"/>
      <c r="H9" s="143"/>
      <c r="I9" s="143"/>
      <c r="J9" s="143"/>
      <c r="K9" s="143"/>
      <c r="L9" s="143"/>
      <c r="M9" s="143"/>
      <c r="N9" s="158"/>
      <c r="O9" s="160"/>
      <c r="P9" s="156"/>
      <c r="Q9" s="156"/>
      <c r="R9" s="152"/>
      <c r="S9" s="152"/>
      <c r="T9" s="152"/>
      <c r="U9" s="152"/>
      <c r="V9" s="152"/>
      <c r="W9" s="153"/>
      <c r="X9" s="153"/>
      <c r="Y9" s="153"/>
      <c r="Z9" s="153"/>
      <c r="AA9" s="153"/>
      <c r="AB9" s="151"/>
      <c r="AC9" s="151"/>
      <c r="AD9" s="141"/>
      <c r="AE9" s="141"/>
      <c r="AF9" s="133"/>
      <c r="AG9" s="165"/>
      <c r="AH9" s="162"/>
    </row>
    <row r="10" spans="1:34" ht="23.1" customHeight="1">
      <c r="A10" s="141"/>
      <c r="B10" s="146"/>
      <c r="C10" s="122"/>
      <c r="D10" s="141"/>
      <c r="E10" s="141"/>
      <c r="F10" s="150"/>
      <c r="G10" s="143"/>
      <c r="H10" s="143"/>
      <c r="I10" s="143"/>
      <c r="J10" s="143"/>
      <c r="K10" s="143"/>
      <c r="L10" s="143"/>
      <c r="M10" s="143"/>
      <c r="N10" s="159"/>
      <c r="O10" s="160"/>
      <c r="P10" s="156"/>
      <c r="Q10" s="156"/>
      <c r="R10" s="152"/>
      <c r="S10" s="152"/>
      <c r="T10" s="152"/>
      <c r="U10" s="152"/>
      <c r="V10" s="152"/>
      <c r="W10" s="154"/>
      <c r="X10" s="154"/>
      <c r="Y10" s="154"/>
      <c r="Z10" s="154"/>
      <c r="AA10" s="154"/>
      <c r="AB10" s="54">
        <f>COUNT(´1´+´1´1, R8,S8,T8,U8,V8,W8,X8,Y8,Z8,AA8)</f>
        <v>4</v>
      </c>
      <c r="AC10" s="86">
        <f>SUM(R9:AA9)/100</f>
        <v>0</v>
      </c>
      <c r="AD10" s="141"/>
      <c r="AE10" s="141"/>
      <c r="AF10" s="134"/>
      <c r="AG10" s="166" t="s">
        <v>22</v>
      </c>
      <c r="AH10" s="163"/>
    </row>
    <row r="11" spans="1:34" s="32" customFormat="1" ht="28.35" customHeight="1">
      <c r="A11" s="110">
        <v>1</v>
      </c>
      <c r="B11" s="115" t="s">
        <v>161</v>
      </c>
      <c r="C11" s="116" t="s">
        <v>155</v>
      </c>
      <c r="D11" s="125"/>
      <c r="E11" s="126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5">
        <f t="shared" ref="P11:P40" si="0">IF(B11="","",COUNTIF(F11:O11,"."))</f>
        <v>0</v>
      </c>
      <c r="Q11" s="55">
        <f t="shared" ref="Q11:Q40" si="1">IF(B11="","",COUNTIF(F11:O11,"/"))</f>
        <v>0</v>
      </c>
      <c r="R11" s="77"/>
      <c r="S11" s="77"/>
      <c r="T11" s="77"/>
      <c r="U11" s="77"/>
      <c r="V11" s="77"/>
      <c r="W11" s="78"/>
      <c r="X11" s="78"/>
      <c r="Y11" s="78"/>
      <c r="Z11" s="78"/>
      <c r="AA11" s="78"/>
      <c r="AB11" s="60">
        <f>IF(B11="","",COUNTIF( R11:AA11,"&gt;0"))</f>
        <v>0</v>
      </c>
      <c r="AC11" s="81">
        <f>IF(B11="","",SUM(R11:AA11))</f>
        <v>0</v>
      </c>
      <c r="AD11" s="61" t="str">
        <f>IF(B11="","",IF(AF11&lt;&gt;0,AF11,(IF(AC11=0,"",IF(AC11&lt;50,5,TRUNC((AC11/10),1))))))</f>
        <v/>
      </c>
      <c r="AE11" s="76" t="str">
        <f>IF(AD11="","",VLOOKUP(AD11,LETRAS_2!A:B,2,FALSE))</f>
        <v/>
      </c>
      <c r="AF11" s="105"/>
      <c r="AG11" s="56" t="str">
        <f t="shared" ref="AG11:AG45" si="2">IF(AD11="","",IF(AD11&lt;6,"R",""))</f>
        <v/>
      </c>
      <c r="AH11" s="100"/>
    </row>
    <row r="12" spans="1:34" s="32" customFormat="1" ht="28.35" customHeight="1">
      <c r="A12" s="110">
        <v>2</v>
      </c>
      <c r="B12" s="115" t="s">
        <v>162</v>
      </c>
      <c r="C12" s="116" t="s">
        <v>154</v>
      </c>
      <c r="D12" s="125"/>
      <c r="E12" s="126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5">
        <f t="shared" si="0"/>
        <v>0</v>
      </c>
      <c r="Q12" s="55">
        <f t="shared" si="1"/>
        <v>0</v>
      </c>
      <c r="R12" s="77"/>
      <c r="S12" s="77"/>
      <c r="T12" s="77"/>
      <c r="U12" s="77"/>
      <c r="V12" s="77"/>
      <c r="W12" s="77"/>
      <c r="X12" s="77"/>
      <c r="Y12" s="77"/>
      <c r="Z12" s="77"/>
      <c r="AA12" s="78"/>
      <c r="AB12" s="60">
        <f t="shared" ref="AB12:AB45" si="3">IF(B12="","",COUNTIF( R12:AA12,"&gt;0"))</f>
        <v>0</v>
      </c>
      <c r="AC12" s="81">
        <f t="shared" ref="AC12:AC45" si="4">IF(B12="","",SUM(R12:AA12))</f>
        <v>0</v>
      </c>
      <c r="AD12" s="61" t="str">
        <f>IF(B12="","",IF(AF12&lt;&gt;0,AF12,(IF(AC12=0,"",IF(AC12&lt;50,5,TRUNC((AC12/10),1))))))</f>
        <v/>
      </c>
      <c r="AE12" s="76" t="str">
        <f>IF(AD12="","",VLOOKUP(AD12,LETRAS_2!A:B,2,FALSE))</f>
        <v/>
      </c>
      <c r="AF12" s="105"/>
      <c r="AG12" s="56" t="str">
        <f t="shared" si="2"/>
        <v/>
      </c>
      <c r="AH12" s="100"/>
    </row>
    <row r="13" spans="1:34" s="32" customFormat="1" ht="28.35" customHeight="1">
      <c r="A13" s="110">
        <v>3</v>
      </c>
      <c r="B13" s="115" t="s">
        <v>163</v>
      </c>
      <c r="C13" s="116" t="s">
        <v>154</v>
      </c>
      <c r="D13" s="125"/>
      <c r="E13" s="126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5">
        <f t="shared" si="0"/>
        <v>0</v>
      </c>
      <c r="Q13" s="55">
        <f t="shared" si="1"/>
        <v>0</v>
      </c>
      <c r="R13" s="77"/>
      <c r="S13" s="77"/>
      <c r="T13" s="77"/>
      <c r="U13" s="77"/>
      <c r="V13" s="77"/>
      <c r="W13" s="77"/>
      <c r="X13" s="77"/>
      <c r="Y13" s="77"/>
      <c r="Z13" s="77"/>
      <c r="AA13" s="78"/>
      <c r="AB13" s="60">
        <f t="shared" si="3"/>
        <v>0</v>
      </c>
      <c r="AC13" s="81">
        <f t="shared" si="4"/>
        <v>0</v>
      </c>
      <c r="AD13" s="61" t="str">
        <f t="shared" ref="AD13:AD45" si="5">IF(B13="","",IF(AF13&lt;&gt;0,AF13,(IF(AC13=0,"",IF(AC13&lt;50,5,TRUNC((AC13/10),1))))))</f>
        <v/>
      </c>
      <c r="AE13" s="76" t="str">
        <f>IF(AD13="","",VLOOKUP(AD13,LETRAS_2!A:B,2,FALSE))</f>
        <v/>
      </c>
      <c r="AF13" s="105"/>
      <c r="AG13" s="56" t="str">
        <f t="shared" si="2"/>
        <v/>
      </c>
      <c r="AH13" s="100"/>
    </row>
    <row r="14" spans="1:34" s="32" customFormat="1" ht="28.35" customHeight="1">
      <c r="A14" s="110">
        <v>4</v>
      </c>
      <c r="B14" s="115" t="s">
        <v>164</v>
      </c>
      <c r="C14" s="116" t="s">
        <v>155</v>
      </c>
      <c r="D14" s="125"/>
      <c r="E14" s="126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5">
        <f t="shared" si="0"/>
        <v>0</v>
      </c>
      <c r="Q14" s="55">
        <f t="shared" si="1"/>
        <v>0</v>
      </c>
      <c r="R14" s="77"/>
      <c r="S14" s="77"/>
      <c r="T14" s="77"/>
      <c r="U14" s="77"/>
      <c r="V14" s="77"/>
      <c r="W14" s="77"/>
      <c r="X14" s="77"/>
      <c r="Y14" s="77"/>
      <c r="Z14" s="77"/>
      <c r="AA14" s="78"/>
      <c r="AB14" s="60">
        <f t="shared" si="3"/>
        <v>0</v>
      </c>
      <c r="AC14" s="81">
        <f t="shared" si="4"/>
        <v>0</v>
      </c>
      <c r="AD14" s="61" t="str">
        <f t="shared" si="5"/>
        <v/>
      </c>
      <c r="AE14" s="76" t="str">
        <f>IF(AD14="","",VLOOKUP(AD14,LETRAS_2!A:B,2,FALSE))</f>
        <v/>
      </c>
      <c r="AF14" s="105"/>
      <c r="AG14" s="56" t="str">
        <f t="shared" si="2"/>
        <v/>
      </c>
      <c r="AH14" s="100"/>
    </row>
    <row r="15" spans="1:34" s="32" customFormat="1" ht="28.35" customHeight="1">
      <c r="A15" s="110">
        <v>5</v>
      </c>
      <c r="B15" s="115" t="s">
        <v>165</v>
      </c>
      <c r="C15" s="116" t="s">
        <v>154</v>
      </c>
      <c r="D15" s="125"/>
      <c r="E15" s="126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5">
        <f t="shared" si="0"/>
        <v>0</v>
      </c>
      <c r="Q15" s="55">
        <f t="shared" si="1"/>
        <v>0</v>
      </c>
      <c r="R15" s="77"/>
      <c r="S15" s="77"/>
      <c r="T15" s="77"/>
      <c r="U15" s="77"/>
      <c r="V15" s="77"/>
      <c r="W15" s="77"/>
      <c r="X15" s="77"/>
      <c r="Y15" s="77"/>
      <c r="Z15" s="77"/>
      <c r="AA15" s="78"/>
      <c r="AB15" s="60">
        <f t="shared" si="3"/>
        <v>0</v>
      </c>
      <c r="AC15" s="81">
        <f t="shared" si="4"/>
        <v>0</v>
      </c>
      <c r="AD15" s="61" t="str">
        <f t="shared" si="5"/>
        <v/>
      </c>
      <c r="AE15" s="76" t="str">
        <f>IF(AD15="","",VLOOKUP(AD15,LETRAS_2!A:B,2,FALSE))</f>
        <v/>
      </c>
      <c r="AF15" s="105"/>
      <c r="AG15" s="56" t="str">
        <f t="shared" si="2"/>
        <v/>
      </c>
      <c r="AH15" s="100"/>
    </row>
    <row r="16" spans="1:34" s="32" customFormat="1" ht="28.35" customHeight="1">
      <c r="A16" s="110">
        <v>6</v>
      </c>
      <c r="B16" s="115" t="s">
        <v>166</v>
      </c>
      <c r="C16" s="116" t="s">
        <v>155</v>
      </c>
      <c r="D16" s="125"/>
      <c r="E16" s="126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5">
        <f t="shared" si="0"/>
        <v>0</v>
      </c>
      <c r="Q16" s="55">
        <f t="shared" si="1"/>
        <v>0</v>
      </c>
      <c r="R16" s="77"/>
      <c r="S16" s="77"/>
      <c r="T16" s="77"/>
      <c r="U16" s="77"/>
      <c r="V16" s="77"/>
      <c r="W16" s="77"/>
      <c r="X16" s="77"/>
      <c r="Y16" s="77"/>
      <c r="Z16" s="77"/>
      <c r="AA16" s="78"/>
      <c r="AB16" s="60">
        <f t="shared" si="3"/>
        <v>0</v>
      </c>
      <c r="AC16" s="81">
        <f t="shared" si="4"/>
        <v>0</v>
      </c>
      <c r="AD16" s="61" t="str">
        <f t="shared" si="5"/>
        <v/>
      </c>
      <c r="AE16" s="76" t="str">
        <f>IF(AD16="","",VLOOKUP(AD16,LETRAS_2!A:B,2,FALSE))</f>
        <v/>
      </c>
      <c r="AF16" s="105"/>
      <c r="AG16" s="56" t="str">
        <f t="shared" si="2"/>
        <v/>
      </c>
      <c r="AH16" s="100"/>
    </row>
    <row r="17" spans="1:34" s="32" customFormat="1" ht="28.35" customHeight="1">
      <c r="A17" s="110">
        <v>7</v>
      </c>
      <c r="B17" s="115" t="s">
        <v>167</v>
      </c>
      <c r="C17" s="116" t="s">
        <v>155</v>
      </c>
      <c r="D17" s="125"/>
      <c r="E17" s="126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5">
        <f t="shared" si="0"/>
        <v>0</v>
      </c>
      <c r="Q17" s="55">
        <f t="shared" si="1"/>
        <v>0</v>
      </c>
      <c r="R17" s="77"/>
      <c r="S17" s="77"/>
      <c r="T17" s="77"/>
      <c r="U17" s="77"/>
      <c r="V17" s="77"/>
      <c r="W17" s="77"/>
      <c r="X17" s="77"/>
      <c r="Y17" s="77"/>
      <c r="Z17" s="77"/>
      <c r="AA17" s="78"/>
      <c r="AB17" s="60">
        <f t="shared" si="3"/>
        <v>0</v>
      </c>
      <c r="AC17" s="81">
        <f t="shared" si="4"/>
        <v>0</v>
      </c>
      <c r="AD17" s="61" t="str">
        <f t="shared" si="5"/>
        <v/>
      </c>
      <c r="AE17" s="76" t="str">
        <f>IF(AD17="","",VLOOKUP(AD17,LETRAS_2!A:B,2,FALSE))</f>
        <v/>
      </c>
      <c r="AF17" s="105"/>
      <c r="AG17" s="56" t="str">
        <f t="shared" si="2"/>
        <v/>
      </c>
      <c r="AH17" s="100"/>
    </row>
    <row r="18" spans="1:34" s="32" customFormat="1" ht="28.35" customHeight="1">
      <c r="A18" s="110">
        <v>8</v>
      </c>
      <c r="B18" s="115" t="s">
        <v>168</v>
      </c>
      <c r="C18" s="116" t="s">
        <v>154</v>
      </c>
      <c r="D18" s="125"/>
      <c r="E18" s="126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5">
        <f t="shared" si="0"/>
        <v>0</v>
      </c>
      <c r="Q18" s="55">
        <f t="shared" si="1"/>
        <v>0</v>
      </c>
      <c r="R18" s="77"/>
      <c r="S18" s="77"/>
      <c r="T18" s="77"/>
      <c r="U18" s="77"/>
      <c r="V18" s="77"/>
      <c r="W18" s="77"/>
      <c r="X18" s="77"/>
      <c r="Y18" s="77"/>
      <c r="Z18" s="77"/>
      <c r="AA18" s="78"/>
      <c r="AB18" s="60">
        <f t="shared" si="3"/>
        <v>0</v>
      </c>
      <c r="AC18" s="81">
        <f t="shared" si="4"/>
        <v>0</v>
      </c>
      <c r="AD18" s="61" t="str">
        <f t="shared" si="5"/>
        <v/>
      </c>
      <c r="AE18" s="76" t="str">
        <f>IF(AD18="","",VLOOKUP(AD18,LETRAS_2!A:B,2,FALSE))</f>
        <v/>
      </c>
      <c r="AF18" s="105"/>
      <c r="AG18" s="56" t="str">
        <f t="shared" si="2"/>
        <v/>
      </c>
      <c r="AH18" s="100"/>
    </row>
    <row r="19" spans="1:34" s="32" customFormat="1" ht="28.35" customHeight="1">
      <c r="A19" s="110">
        <v>9</v>
      </c>
      <c r="B19" s="115" t="s">
        <v>169</v>
      </c>
      <c r="C19" s="116" t="s">
        <v>155</v>
      </c>
      <c r="D19" s="125"/>
      <c r="E19" s="126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5">
        <f t="shared" si="0"/>
        <v>0</v>
      </c>
      <c r="Q19" s="55">
        <f t="shared" si="1"/>
        <v>0</v>
      </c>
      <c r="R19" s="77"/>
      <c r="S19" s="77"/>
      <c r="T19" s="77"/>
      <c r="U19" s="77"/>
      <c r="V19" s="77"/>
      <c r="W19" s="77"/>
      <c r="X19" s="77"/>
      <c r="Y19" s="77"/>
      <c r="Z19" s="77"/>
      <c r="AA19" s="78"/>
      <c r="AB19" s="60">
        <f t="shared" si="3"/>
        <v>0</v>
      </c>
      <c r="AC19" s="81">
        <f t="shared" si="4"/>
        <v>0</v>
      </c>
      <c r="AD19" s="61" t="str">
        <f t="shared" si="5"/>
        <v/>
      </c>
      <c r="AE19" s="76" t="str">
        <f>IF(AD19="","",VLOOKUP(AD19,LETRAS_2!A:B,2,FALSE))</f>
        <v/>
      </c>
      <c r="AF19" s="105"/>
      <c r="AG19" s="56" t="str">
        <f t="shared" si="2"/>
        <v/>
      </c>
      <c r="AH19" s="100"/>
    </row>
    <row r="20" spans="1:34" s="32" customFormat="1" ht="28.35" customHeight="1">
      <c r="A20" s="110">
        <v>10</v>
      </c>
      <c r="B20" s="115" t="s">
        <v>170</v>
      </c>
      <c r="C20" s="116" t="s">
        <v>154</v>
      </c>
      <c r="D20" s="125"/>
      <c r="E20" s="126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5">
        <f t="shared" si="0"/>
        <v>0</v>
      </c>
      <c r="Q20" s="55">
        <f t="shared" si="1"/>
        <v>0</v>
      </c>
      <c r="R20" s="77"/>
      <c r="S20" s="77"/>
      <c r="T20" s="77"/>
      <c r="U20" s="77"/>
      <c r="V20" s="77"/>
      <c r="W20" s="77"/>
      <c r="X20" s="77"/>
      <c r="Y20" s="77"/>
      <c r="Z20" s="77"/>
      <c r="AA20" s="78"/>
      <c r="AB20" s="60">
        <f t="shared" si="3"/>
        <v>0</v>
      </c>
      <c r="AC20" s="81">
        <f t="shared" si="4"/>
        <v>0</v>
      </c>
      <c r="AD20" s="61" t="str">
        <f t="shared" si="5"/>
        <v/>
      </c>
      <c r="AE20" s="76" t="str">
        <f>IF(AD20="","",VLOOKUP(AD20,LETRAS_2!A:B,2,FALSE))</f>
        <v/>
      </c>
      <c r="AF20" s="105"/>
      <c r="AG20" s="56" t="str">
        <f t="shared" si="2"/>
        <v/>
      </c>
      <c r="AH20" s="100"/>
    </row>
    <row r="21" spans="1:34" s="32" customFormat="1" ht="28.35" customHeight="1">
      <c r="A21" s="110">
        <v>11</v>
      </c>
      <c r="B21" s="115" t="s">
        <v>171</v>
      </c>
      <c r="C21" s="116" t="s">
        <v>154</v>
      </c>
      <c r="D21" s="125"/>
      <c r="E21" s="126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5">
        <f t="shared" si="0"/>
        <v>0</v>
      </c>
      <c r="Q21" s="55">
        <f t="shared" si="1"/>
        <v>0</v>
      </c>
      <c r="R21" s="77"/>
      <c r="S21" s="77"/>
      <c r="T21" s="77"/>
      <c r="U21" s="77"/>
      <c r="V21" s="77"/>
      <c r="W21" s="77"/>
      <c r="X21" s="77"/>
      <c r="Y21" s="77"/>
      <c r="Z21" s="77"/>
      <c r="AA21" s="78"/>
      <c r="AB21" s="60">
        <f t="shared" si="3"/>
        <v>0</v>
      </c>
      <c r="AC21" s="81">
        <f t="shared" si="4"/>
        <v>0</v>
      </c>
      <c r="AD21" s="61" t="str">
        <f t="shared" si="5"/>
        <v/>
      </c>
      <c r="AE21" s="76" t="str">
        <f>IF(AD21="","",VLOOKUP(AD21,LETRAS_2!A:B,2,FALSE))</f>
        <v/>
      </c>
      <c r="AF21" s="105"/>
      <c r="AG21" s="56" t="str">
        <f t="shared" si="2"/>
        <v/>
      </c>
      <c r="AH21" s="100"/>
    </row>
    <row r="22" spans="1:34" s="32" customFormat="1" ht="28.35" customHeight="1">
      <c r="A22" s="110">
        <v>12</v>
      </c>
      <c r="B22" s="115" t="s">
        <v>172</v>
      </c>
      <c r="C22" s="116" t="s">
        <v>154</v>
      </c>
      <c r="D22" s="125"/>
      <c r="E22" s="126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5">
        <f t="shared" si="0"/>
        <v>0</v>
      </c>
      <c r="Q22" s="55">
        <f t="shared" si="1"/>
        <v>0</v>
      </c>
      <c r="R22" s="77"/>
      <c r="S22" s="77"/>
      <c r="T22" s="77"/>
      <c r="U22" s="77"/>
      <c r="V22" s="77"/>
      <c r="W22" s="77"/>
      <c r="X22" s="77"/>
      <c r="Y22" s="77"/>
      <c r="Z22" s="77"/>
      <c r="AA22" s="78"/>
      <c r="AB22" s="60">
        <f t="shared" si="3"/>
        <v>0</v>
      </c>
      <c r="AC22" s="81">
        <f t="shared" si="4"/>
        <v>0</v>
      </c>
      <c r="AD22" s="61" t="str">
        <f t="shared" si="5"/>
        <v/>
      </c>
      <c r="AE22" s="76" t="str">
        <f>IF(AD22="","",VLOOKUP(AD22,LETRAS_2!A:B,2,FALSE))</f>
        <v/>
      </c>
      <c r="AF22" s="105"/>
      <c r="AG22" s="56" t="str">
        <f t="shared" si="2"/>
        <v/>
      </c>
      <c r="AH22" s="100"/>
    </row>
    <row r="23" spans="1:34" s="89" customFormat="1" ht="28.35" customHeight="1">
      <c r="A23" s="110">
        <v>13</v>
      </c>
      <c r="B23" s="115" t="s">
        <v>173</v>
      </c>
      <c r="C23" s="116" t="s">
        <v>154</v>
      </c>
      <c r="D23" s="125"/>
      <c r="E23" s="126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5">
        <f t="shared" si="0"/>
        <v>0</v>
      </c>
      <c r="Q23" s="55">
        <f t="shared" si="1"/>
        <v>0</v>
      </c>
      <c r="R23" s="77"/>
      <c r="S23" s="77"/>
      <c r="T23" s="77"/>
      <c r="U23" s="77"/>
      <c r="V23" s="77"/>
      <c r="W23" s="77"/>
      <c r="X23" s="77"/>
      <c r="Y23" s="77"/>
      <c r="Z23" s="77"/>
      <c r="AA23" s="78"/>
      <c r="AB23" s="60">
        <f t="shared" si="3"/>
        <v>0</v>
      </c>
      <c r="AC23" s="81">
        <f t="shared" si="4"/>
        <v>0</v>
      </c>
      <c r="AD23" s="61" t="str">
        <f t="shared" si="5"/>
        <v/>
      </c>
      <c r="AE23" s="76" t="str">
        <f>IF(AD23="","",VLOOKUP(AD23,LETRAS_2!A:B,2,FALSE))</f>
        <v/>
      </c>
      <c r="AF23" s="106"/>
      <c r="AG23" s="88" t="str">
        <f t="shared" si="2"/>
        <v/>
      </c>
      <c r="AH23" s="101"/>
    </row>
    <row r="24" spans="1:34" s="32" customFormat="1" ht="28.35" customHeight="1">
      <c r="A24" s="110">
        <v>14</v>
      </c>
      <c r="B24" s="115" t="s">
        <v>174</v>
      </c>
      <c r="C24" s="116" t="s">
        <v>155</v>
      </c>
      <c r="D24" s="125"/>
      <c r="E24" s="126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5">
        <f t="shared" si="0"/>
        <v>0</v>
      </c>
      <c r="Q24" s="55">
        <f t="shared" si="1"/>
        <v>0</v>
      </c>
      <c r="R24" s="77"/>
      <c r="S24" s="77"/>
      <c r="T24" s="77"/>
      <c r="U24" s="77"/>
      <c r="V24" s="77"/>
      <c r="W24" s="77"/>
      <c r="X24" s="77"/>
      <c r="Y24" s="77"/>
      <c r="Z24" s="77"/>
      <c r="AA24" s="78"/>
      <c r="AB24" s="60">
        <f t="shared" si="3"/>
        <v>0</v>
      </c>
      <c r="AC24" s="81">
        <f t="shared" si="4"/>
        <v>0</v>
      </c>
      <c r="AD24" s="61" t="str">
        <f t="shared" si="5"/>
        <v/>
      </c>
      <c r="AE24" s="76" t="str">
        <f>IF(AD24="","",VLOOKUP(AD24,LETRAS_2!A:B,2,FALSE))</f>
        <v/>
      </c>
      <c r="AF24" s="105"/>
      <c r="AG24" s="56" t="str">
        <f t="shared" si="2"/>
        <v/>
      </c>
      <c r="AH24" s="100"/>
    </row>
    <row r="25" spans="1:34" s="32" customFormat="1" ht="28.35" customHeight="1">
      <c r="A25" s="110">
        <v>15</v>
      </c>
      <c r="B25" s="115" t="s">
        <v>175</v>
      </c>
      <c r="C25" s="116" t="s">
        <v>154</v>
      </c>
      <c r="D25" s="125"/>
      <c r="E25" s="126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5">
        <f t="shared" si="0"/>
        <v>0</v>
      </c>
      <c r="Q25" s="55">
        <f t="shared" si="1"/>
        <v>0</v>
      </c>
      <c r="R25" s="77"/>
      <c r="S25" s="77"/>
      <c r="T25" s="77"/>
      <c r="U25" s="77"/>
      <c r="V25" s="77"/>
      <c r="W25" s="77"/>
      <c r="X25" s="77"/>
      <c r="Y25" s="77"/>
      <c r="Z25" s="77"/>
      <c r="AA25" s="78"/>
      <c r="AB25" s="60">
        <f t="shared" si="3"/>
        <v>0</v>
      </c>
      <c r="AC25" s="81">
        <f t="shared" si="4"/>
        <v>0</v>
      </c>
      <c r="AD25" s="61" t="str">
        <f t="shared" si="5"/>
        <v/>
      </c>
      <c r="AE25" s="76" t="str">
        <f>IF(AD25="","",VLOOKUP(AD25,LETRAS_2!A:B,2,FALSE))</f>
        <v/>
      </c>
      <c r="AF25" s="105"/>
      <c r="AG25" s="56" t="str">
        <f t="shared" si="2"/>
        <v/>
      </c>
      <c r="AH25" s="100"/>
    </row>
    <row r="26" spans="1:34" s="32" customFormat="1" ht="28.35" customHeight="1">
      <c r="A26" s="110">
        <v>16</v>
      </c>
      <c r="B26" s="115" t="s">
        <v>176</v>
      </c>
      <c r="C26" s="116" t="s">
        <v>155</v>
      </c>
      <c r="D26" s="125"/>
      <c r="E26" s="126"/>
      <c r="F26" s="90"/>
      <c r="G26" s="91"/>
      <c r="H26" s="91"/>
      <c r="I26" s="91"/>
      <c r="J26" s="91"/>
      <c r="K26" s="58"/>
      <c r="L26" s="58"/>
      <c r="M26" s="58"/>
      <c r="N26" s="58"/>
      <c r="O26" s="58"/>
      <c r="P26" s="55">
        <f t="shared" si="0"/>
        <v>0</v>
      </c>
      <c r="Q26" s="55">
        <f t="shared" si="1"/>
        <v>0</v>
      </c>
      <c r="R26" s="77"/>
      <c r="S26" s="77"/>
      <c r="T26" s="77"/>
      <c r="U26" s="77"/>
      <c r="V26" s="77"/>
      <c r="W26" s="77"/>
      <c r="X26" s="77"/>
      <c r="Y26" s="77"/>
      <c r="Z26" s="77"/>
      <c r="AA26" s="78"/>
      <c r="AB26" s="60">
        <f t="shared" si="3"/>
        <v>0</v>
      </c>
      <c r="AC26" s="81">
        <f t="shared" si="4"/>
        <v>0</v>
      </c>
      <c r="AD26" s="61" t="str">
        <f t="shared" si="5"/>
        <v/>
      </c>
      <c r="AE26" s="76" t="str">
        <f>IF(AD26="","",VLOOKUP(AD26,LETRAS_2!A:B,2,FALSE))</f>
        <v/>
      </c>
      <c r="AF26" s="105"/>
      <c r="AG26" s="56" t="str">
        <f t="shared" si="2"/>
        <v/>
      </c>
      <c r="AH26" s="100"/>
    </row>
    <row r="27" spans="1:34" s="32" customFormat="1" ht="28.35" customHeight="1">
      <c r="A27" s="110">
        <v>17</v>
      </c>
      <c r="B27" s="115" t="s">
        <v>177</v>
      </c>
      <c r="C27" s="116" t="s">
        <v>155</v>
      </c>
      <c r="D27" s="125"/>
      <c r="E27" s="126"/>
      <c r="F27" s="90"/>
      <c r="G27" s="91"/>
      <c r="H27" s="91"/>
      <c r="I27" s="91"/>
      <c r="J27" s="91"/>
      <c r="K27" s="58"/>
      <c r="L27" s="58"/>
      <c r="M27" s="58"/>
      <c r="N27" s="58"/>
      <c r="O27" s="58"/>
      <c r="P27" s="55">
        <f t="shared" si="0"/>
        <v>0</v>
      </c>
      <c r="Q27" s="55">
        <f t="shared" si="1"/>
        <v>0</v>
      </c>
      <c r="R27" s="77"/>
      <c r="S27" s="77"/>
      <c r="T27" s="77"/>
      <c r="U27" s="77"/>
      <c r="V27" s="77"/>
      <c r="W27" s="77"/>
      <c r="X27" s="77"/>
      <c r="Y27" s="77"/>
      <c r="Z27" s="77"/>
      <c r="AA27" s="78"/>
      <c r="AB27" s="60">
        <f t="shared" si="3"/>
        <v>0</v>
      </c>
      <c r="AC27" s="81">
        <f t="shared" si="4"/>
        <v>0</v>
      </c>
      <c r="AD27" s="61" t="str">
        <f t="shared" si="5"/>
        <v/>
      </c>
      <c r="AE27" s="76" t="str">
        <f>IF(AD27="","",VLOOKUP(AD27,LETRAS_2!A:B,2,FALSE))</f>
        <v/>
      </c>
      <c r="AF27" s="105"/>
      <c r="AG27" s="56" t="str">
        <f t="shared" si="2"/>
        <v/>
      </c>
      <c r="AH27" s="100"/>
    </row>
    <row r="28" spans="1:34" s="32" customFormat="1" ht="28.35" customHeight="1">
      <c r="A28" s="110">
        <v>18</v>
      </c>
      <c r="B28" s="115" t="s">
        <v>178</v>
      </c>
      <c r="C28" s="116" t="s">
        <v>155</v>
      </c>
      <c r="D28" s="125"/>
      <c r="E28" s="126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5">
        <f t="shared" ref="P28:P36" si="6">IF(B28="","",COUNTIF(F28:O28,"."))</f>
        <v>0</v>
      </c>
      <c r="Q28" s="55">
        <f t="shared" ref="Q28:Q36" si="7">IF(B28="","",COUNTIF(F28:O28,"/"))</f>
        <v>0</v>
      </c>
      <c r="R28" s="77"/>
      <c r="S28" s="77"/>
      <c r="T28" s="77"/>
      <c r="U28" s="77"/>
      <c r="V28" s="77"/>
      <c r="W28" s="77"/>
      <c r="X28" s="77"/>
      <c r="Y28" s="77"/>
      <c r="Z28" s="77"/>
      <c r="AA28" s="78"/>
      <c r="AB28" s="60">
        <f t="shared" si="3"/>
        <v>0</v>
      </c>
      <c r="AC28" s="81">
        <f t="shared" si="4"/>
        <v>0</v>
      </c>
      <c r="AD28" s="61" t="str">
        <f t="shared" si="5"/>
        <v/>
      </c>
      <c r="AE28" s="76" t="str">
        <f>IF(AD28="","",VLOOKUP(AD28,LETRAS_2!A:B,2,FALSE))</f>
        <v/>
      </c>
      <c r="AF28" s="105"/>
      <c r="AG28" s="56" t="str">
        <f t="shared" si="2"/>
        <v/>
      </c>
      <c r="AH28" s="100"/>
    </row>
    <row r="29" spans="1:34" s="32" customFormat="1" ht="28.35" customHeight="1">
      <c r="A29" s="110">
        <v>19</v>
      </c>
      <c r="B29" s="115" t="s">
        <v>179</v>
      </c>
      <c r="C29" s="116" t="s">
        <v>155</v>
      </c>
      <c r="D29" s="125"/>
      <c r="E29" s="126"/>
      <c r="F29" s="90"/>
      <c r="G29" s="91"/>
      <c r="H29" s="91"/>
      <c r="I29" s="91"/>
      <c r="J29" s="91"/>
      <c r="K29" s="58"/>
      <c r="L29" s="58"/>
      <c r="M29" s="58"/>
      <c r="N29" s="58"/>
      <c r="O29" s="58"/>
      <c r="P29" s="55">
        <f t="shared" si="6"/>
        <v>0</v>
      </c>
      <c r="Q29" s="55">
        <f t="shared" si="7"/>
        <v>0</v>
      </c>
      <c r="R29" s="77"/>
      <c r="S29" s="77"/>
      <c r="T29" s="77"/>
      <c r="U29" s="77"/>
      <c r="V29" s="77"/>
      <c r="W29" s="77"/>
      <c r="X29" s="77"/>
      <c r="Y29" s="77"/>
      <c r="Z29" s="77"/>
      <c r="AA29" s="78"/>
      <c r="AB29" s="60">
        <f t="shared" si="3"/>
        <v>0</v>
      </c>
      <c r="AC29" s="81">
        <f t="shared" si="4"/>
        <v>0</v>
      </c>
      <c r="AD29" s="61" t="str">
        <f t="shared" si="5"/>
        <v/>
      </c>
      <c r="AE29" s="76" t="str">
        <f>IF(AD29="","",VLOOKUP(AD29,LETRAS_2!A:B,2,FALSE))</f>
        <v/>
      </c>
      <c r="AF29" s="105"/>
      <c r="AG29" s="56" t="str">
        <f t="shared" si="2"/>
        <v/>
      </c>
      <c r="AH29" s="100"/>
    </row>
    <row r="30" spans="1:34" s="32" customFormat="1" ht="28.35" customHeight="1">
      <c r="A30" s="110">
        <v>20</v>
      </c>
      <c r="B30" s="115" t="s">
        <v>180</v>
      </c>
      <c r="C30" s="116" t="s">
        <v>154</v>
      </c>
      <c r="D30" s="125"/>
      <c r="E30" s="126"/>
      <c r="F30" s="90"/>
      <c r="G30" s="91"/>
      <c r="H30" s="91"/>
      <c r="I30" s="91"/>
      <c r="J30" s="91"/>
      <c r="K30" s="58"/>
      <c r="L30" s="58"/>
      <c r="M30" s="58"/>
      <c r="N30" s="58"/>
      <c r="O30" s="58"/>
      <c r="P30" s="55">
        <f t="shared" si="6"/>
        <v>0</v>
      </c>
      <c r="Q30" s="55">
        <f t="shared" si="7"/>
        <v>0</v>
      </c>
      <c r="R30" s="77"/>
      <c r="S30" s="77"/>
      <c r="T30" s="77"/>
      <c r="U30" s="77"/>
      <c r="V30" s="77"/>
      <c r="W30" s="77"/>
      <c r="X30" s="77"/>
      <c r="Y30" s="77"/>
      <c r="Z30" s="77"/>
      <c r="AA30" s="78"/>
      <c r="AB30" s="60">
        <f t="shared" si="3"/>
        <v>0</v>
      </c>
      <c r="AC30" s="81">
        <f t="shared" si="4"/>
        <v>0</v>
      </c>
      <c r="AD30" s="61" t="str">
        <f t="shared" si="5"/>
        <v/>
      </c>
      <c r="AE30" s="76" t="str">
        <f>IF(AD30="","",VLOOKUP(AD30,LETRAS_2!A:B,2,FALSE))</f>
        <v/>
      </c>
      <c r="AF30" s="105"/>
      <c r="AG30" s="56" t="str">
        <f t="shared" si="2"/>
        <v/>
      </c>
      <c r="AH30" s="100"/>
    </row>
    <row r="31" spans="1:34" s="32" customFormat="1" ht="28.35" customHeight="1">
      <c r="A31" s="110">
        <v>21</v>
      </c>
      <c r="B31" s="115" t="s">
        <v>181</v>
      </c>
      <c r="C31" s="116" t="s">
        <v>155</v>
      </c>
      <c r="D31" s="125"/>
      <c r="E31" s="126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5">
        <f t="shared" si="6"/>
        <v>0</v>
      </c>
      <c r="Q31" s="55">
        <f t="shared" si="7"/>
        <v>0</v>
      </c>
      <c r="R31" s="77"/>
      <c r="S31" s="77"/>
      <c r="T31" s="77"/>
      <c r="U31" s="77"/>
      <c r="V31" s="77"/>
      <c r="W31" s="77"/>
      <c r="X31" s="77"/>
      <c r="Y31" s="77"/>
      <c r="Z31" s="77"/>
      <c r="AA31" s="78"/>
      <c r="AB31" s="60">
        <f t="shared" si="3"/>
        <v>0</v>
      </c>
      <c r="AC31" s="81">
        <f t="shared" si="4"/>
        <v>0</v>
      </c>
      <c r="AD31" s="61" t="str">
        <f t="shared" si="5"/>
        <v/>
      </c>
      <c r="AE31" s="76" t="str">
        <f>IF(AD31="","",VLOOKUP(AD31,LETRAS_2!A:B,2,FALSE))</f>
        <v/>
      </c>
      <c r="AF31" s="105"/>
      <c r="AG31" s="56" t="str">
        <f t="shared" si="2"/>
        <v/>
      </c>
      <c r="AH31" s="100"/>
    </row>
    <row r="32" spans="1:34" ht="28.35" customHeight="1">
      <c r="A32" s="111">
        <v>22</v>
      </c>
      <c r="B32" s="115" t="s">
        <v>182</v>
      </c>
      <c r="C32" s="116" t="s">
        <v>154</v>
      </c>
      <c r="D32" s="125"/>
      <c r="E32" s="126"/>
      <c r="F32" s="59"/>
      <c r="G32" s="58"/>
      <c r="H32" s="58"/>
      <c r="I32" s="58"/>
      <c r="J32" s="58"/>
      <c r="K32" s="59"/>
      <c r="L32" s="59"/>
      <c r="M32" s="59"/>
      <c r="N32" s="59"/>
      <c r="O32" s="59"/>
      <c r="P32" s="55">
        <f t="shared" si="6"/>
        <v>0</v>
      </c>
      <c r="Q32" s="55">
        <f t="shared" si="7"/>
        <v>0</v>
      </c>
      <c r="R32" s="77"/>
      <c r="S32" s="77"/>
      <c r="T32" s="77"/>
      <c r="U32" s="77"/>
      <c r="V32" s="77"/>
      <c r="W32" s="77"/>
      <c r="X32" s="77"/>
      <c r="Y32" s="77"/>
      <c r="Z32" s="77"/>
      <c r="AA32" s="79"/>
      <c r="AB32" s="60">
        <f t="shared" si="3"/>
        <v>0</v>
      </c>
      <c r="AC32" s="81">
        <f t="shared" si="4"/>
        <v>0</v>
      </c>
      <c r="AD32" s="61" t="str">
        <f t="shared" si="5"/>
        <v/>
      </c>
      <c r="AE32" s="76" t="str">
        <f>IF(AD32="","",VLOOKUP(AD32,LETRAS_2!A:B,2,FALSE))</f>
        <v/>
      </c>
      <c r="AF32" s="107"/>
      <c r="AG32" s="57" t="str">
        <f t="shared" si="2"/>
        <v/>
      </c>
      <c r="AH32" s="102"/>
    </row>
    <row r="33" spans="1:34" s="32" customFormat="1" ht="28.35" customHeight="1">
      <c r="A33" s="110">
        <v>23</v>
      </c>
      <c r="B33" s="115" t="s">
        <v>183</v>
      </c>
      <c r="C33" s="116" t="s">
        <v>154</v>
      </c>
      <c r="D33" s="125"/>
      <c r="E33" s="126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5">
        <f t="shared" si="6"/>
        <v>0</v>
      </c>
      <c r="Q33" s="55">
        <f t="shared" si="7"/>
        <v>0</v>
      </c>
      <c r="R33" s="77"/>
      <c r="S33" s="77"/>
      <c r="T33" s="77"/>
      <c r="U33" s="77"/>
      <c r="V33" s="77"/>
      <c r="W33" s="77"/>
      <c r="X33" s="77"/>
      <c r="Y33" s="77"/>
      <c r="Z33" s="77"/>
      <c r="AA33" s="78"/>
      <c r="AB33" s="60">
        <f t="shared" si="3"/>
        <v>0</v>
      </c>
      <c r="AC33" s="81">
        <f t="shared" si="4"/>
        <v>0</v>
      </c>
      <c r="AD33" s="61" t="str">
        <f t="shared" si="5"/>
        <v/>
      </c>
      <c r="AE33" s="76" t="str">
        <f>IF(AD33="","",VLOOKUP(AD33,LETRAS_2!A:B,2,FALSE))</f>
        <v/>
      </c>
      <c r="AF33" s="105"/>
      <c r="AG33" s="56" t="str">
        <f t="shared" si="2"/>
        <v/>
      </c>
      <c r="AH33" s="100"/>
    </row>
    <row r="34" spans="1:34" s="32" customFormat="1" ht="28.35" customHeight="1">
      <c r="A34" s="110">
        <v>24</v>
      </c>
      <c r="B34" s="115"/>
      <c r="C34" s="116"/>
      <c r="D34" s="125"/>
      <c r="E34" s="126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5" t="str">
        <f t="shared" si="6"/>
        <v/>
      </c>
      <c r="Q34" s="55" t="str">
        <f t="shared" si="7"/>
        <v/>
      </c>
      <c r="R34" s="77"/>
      <c r="S34" s="77"/>
      <c r="T34" s="77"/>
      <c r="U34" s="77"/>
      <c r="V34" s="77"/>
      <c r="W34" s="77"/>
      <c r="X34" s="77"/>
      <c r="Y34" s="77"/>
      <c r="Z34" s="77"/>
      <c r="AA34" s="78"/>
      <c r="AB34" s="60" t="str">
        <f t="shared" si="3"/>
        <v/>
      </c>
      <c r="AC34" s="81" t="str">
        <f t="shared" si="4"/>
        <v/>
      </c>
      <c r="AD34" s="61" t="str">
        <f t="shared" si="5"/>
        <v/>
      </c>
      <c r="AE34" s="76" t="str">
        <f>IF(AD34="","",VLOOKUP(AD34,LETRAS_2!A:B,2,FALSE))</f>
        <v/>
      </c>
      <c r="AF34" s="105"/>
      <c r="AG34" s="56" t="str">
        <f t="shared" si="2"/>
        <v/>
      </c>
      <c r="AH34" s="100"/>
    </row>
    <row r="35" spans="1:34" s="32" customFormat="1" ht="28.35" customHeight="1">
      <c r="A35" s="110">
        <v>25</v>
      </c>
      <c r="B35" s="115"/>
      <c r="C35" s="116"/>
      <c r="D35" s="125"/>
      <c r="E35" s="126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5" t="str">
        <f t="shared" si="6"/>
        <v/>
      </c>
      <c r="Q35" s="55" t="str">
        <f t="shared" si="7"/>
        <v/>
      </c>
      <c r="R35" s="77"/>
      <c r="S35" s="77"/>
      <c r="T35" s="77"/>
      <c r="U35" s="77"/>
      <c r="V35" s="77"/>
      <c r="W35" s="77"/>
      <c r="X35" s="77"/>
      <c r="Y35" s="77"/>
      <c r="Z35" s="77"/>
      <c r="AA35" s="78"/>
      <c r="AB35" s="60" t="str">
        <f t="shared" si="3"/>
        <v/>
      </c>
      <c r="AC35" s="81" t="str">
        <f t="shared" si="4"/>
        <v/>
      </c>
      <c r="AD35" s="61" t="str">
        <f t="shared" si="5"/>
        <v/>
      </c>
      <c r="AE35" s="76" t="str">
        <f>IF(AD35="","",VLOOKUP(AD35,LETRAS_2!A:B,2,FALSE))</f>
        <v/>
      </c>
      <c r="AF35" s="105"/>
      <c r="AG35" s="56" t="str">
        <f t="shared" si="2"/>
        <v/>
      </c>
      <c r="AH35" s="100"/>
    </row>
    <row r="36" spans="1:34" s="32" customFormat="1" ht="28.35" customHeight="1">
      <c r="A36" s="112">
        <v>26</v>
      </c>
      <c r="B36" s="115"/>
      <c r="C36" s="117"/>
      <c r="D36" s="125"/>
      <c r="E36" s="126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5" t="str">
        <f t="shared" si="6"/>
        <v/>
      </c>
      <c r="Q36" s="55" t="str">
        <f t="shared" si="7"/>
        <v/>
      </c>
      <c r="R36" s="77"/>
      <c r="S36" s="77"/>
      <c r="T36" s="77"/>
      <c r="U36" s="77"/>
      <c r="V36" s="77"/>
      <c r="W36" s="77"/>
      <c r="X36" s="77"/>
      <c r="Y36" s="77"/>
      <c r="Z36" s="77"/>
      <c r="AA36" s="78"/>
      <c r="AB36" s="60" t="str">
        <f t="shared" si="3"/>
        <v/>
      </c>
      <c r="AC36" s="81" t="str">
        <f t="shared" si="4"/>
        <v/>
      </c>
      <c r="AD36" s="61" t="str">
        <f t="shared" si="5"/>
        <v/>
      </c>
      <c r="AE36" s="76" t="str">
        <f>IF(AD36="","",VLOOKUP(AD36,LETRAS_2!A:B,2,FALSE))</f>
        <v/>
      </c>
      <c r="AF36" s="105"/>
      <c r="AG36" s="56" t="str">
        <f t="shared" si="2"/>
        <v/>
      </c>
      <c r="AH36" s="100"/>
    </row>
    <row r="37" spans="1:34" ht="28.35" customHeight="1">
      <c r="A37" s="112">
        <v>27</v>
      </c>
      <c r="B37" s="115"/>
      <c r="C37" s="117"/>
      <c r="D37" s="125"/>
      <c r="E37" s="126"/>
      <c r="F37" s="90"/>
      <c r="G37" s="91"/>
      <c r="H37" s="91"/>
      <c r="I37" s="91"/>
      <c r="J37" s="91"/>
      <c r="K37" s="59"/>
      <c r="L37" s="59"/>
      <c r="M37" s="59"/>
      <c r="N37" s="59"/>
      <c r="O37" s="59"/>
      <c r="P37" s="55" t="str">
        <f t="shared" si="0"/>
        <v/>
      </c>
      <c r="Q37" s="55" t="str">
        <f t="shared" si="1"/>
        <v/>
      </c>
      <c r="R37" s="80"/>
      <c r="S37" s="80"/>
      <c r="T37" s="80"/>
      <c r="U37" s="80"/>
      <c r="V37" s="80"/>
      <c r="W37" s="77"/>
      <c r="X37" s="77"/>
      <c r="Y37" s="77"/>
      <c r="Z37" s="77"/>
      <c r="AA37" s="80"/>
      <c r="AB37" s="60" t="str">
        <f t="shared" si="3"/>
        <v/>
      </c>
      <c r="AC37" s="81" t="str">
        <f t="shared" si="4"/>
        <v/>
      </c>
      <c r="AD37" s="61" t="str">
        <f t="shared" si="5"/>
        <v/>
      </c>
      <c r="AE37" s="76" t="str">
        <f>IF(AD37="","",VLOOKUP(AD37,LETRAS_2!A:B,2,FALSE))</f>
        <v/>
      </c>
      <c r="AF37" s="107"/>
      <c r="AG37" s="57" t="str">
        <f t="shared" si="2"/>
        <v/>
      </c>
      <c r="AH37" s="102"/>
    </row>
    <row r="38" spans="1:34" ht="28.35" customHeight="1">
      <c r="A38" s="112">
        <v>28</v>
      </c>
      <c r="B38" s="115"/>
      <c r="C38" s="117"/>
      <c r="D38" s="125"/>
      <c r="E38" s="126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5" t="str">
        <f t="shared" si="0"/>
        <v/>
      </c>
      <c r="Q38" s="55" t="str">
        <f t="shared" si="1"/>
        <v/>
      </c>
      <c r="R38" s="80"/>
      <c r="S38" s="80"/>
      <c r="T38" s="80"/>
      <c r="U38" s="80"/>
      <c r="V38" s="80"/>
      <c r="W38" s="77"/>
      <c r="X38" s="77"/>
      <c r="Y38" s="77"/>
      <c r="Z38" s="77"/>
      <c r="AA38" s="80"/>
      <c r="AB38" s="60" t="str">
        <f t="shared" si="3"/>
        <v/>
      </c>
      <c r="AC38" s="81" t="str">
        <f t="shared" si="4"/>
        <v/>
      </c>
      <c r="AD38" s="61" t="str">
        <f t="shared" si="5"/>
        <v/>
      </c>
      <c r="AE38" s="76" t="str">
        <f>IF(AD38="","",VLOOKUP(AD38,LETRAS_2!A:B,2,FALSE))</f>
        <v/>
      </c>
      <c r="AF38" s="107"/>
      <c r="AG38" s="57" t="str">
        <f t="shared" si="2"/>
        <v/>
      </c>
      <c r="AH38" s="102"/>
    </row>
    <row r="39" spans="1:34" ht="28.35" customHeight="1">
      <c r="A39" s="112">
        <v>29</v>
      </c>
      <c r="B39" s="115"/>
      <c r="C39" s="117"/>
      <c r="D39" s="125"/>
      <c r="E39" s="126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5" t="str">
        <f t="shared" ref="P39" si="8">IF(B39="","",COUNTIF(F39:O39,"."))</f>
        <v/>
      </c>
      <c r="Q39" s="55" t="str">
        <f t="shared" ref="Q39" si="9">IF(B39="","",COUNTIF(F39:O39,"/"))</f>
        <v/>
      </c>
      <c r="R39" s="80"/>
      <c r="S39" s="80"/>
      <c r="T39" s="80"/>
      <c r="U39" s="80"/>
      <c r="V39" s="80"/>
      <c r="W39" s="77"/>
      <c r="X39" s="77"/>
      <c r="Y39" s="77"/>
      <c r="Z39" s="77"/>
      <c r="AA39" s="80"/>
      <c r="AB39" s="60" t="str">
        <f t="shared" si="3"/>
        <v/>
      </c>
      <c r="AC39" s="81" t="str">
        <f t="shared" si="4"/>
        <v/>
      </c>
      <c r="AD39" s="61" t="str">
        <f t="shared" si="5"/>
        <v/>
      </c>
      <c r="AE39" s="76" t="str">
        <f>IF(AD39="","",VLOOKUP(AD39,LETRAS_2!A:B,2,FALSE))</f>
        <v/>
      </c>
      <c r="AF39" s="107"/>
      <c r="AG39" s="57" t="str">
        <f t="shared" ref="AG39" si="10">IF(AD39="","",IF(AD39&lt;6,"R",""))</f>
        <v/>
      </c>
      <c r="AH39" s="102"/>
    </row>
    <row r="40" spans="1:34" ht="28.35" customHeight="1">
      <c r="A40" s="112">
        <v>30</v>
      </c>
      <c r="B40" s="115"/>
      <c r="C40" s="117"/>
      <c r="D40" s="125"/>
      <c r="E40" s="126"/>
      <c r="F40" s="90"/>
      <c r="G40" s="91"/>
      <c r="H40" s="91"/>
      <c r="I40" s="91"/>
      <c r="J40" s="91"/>
      <c r="K40" s="59"/>
      <c r="L40" s="59"/>
      <c r="M40" s="59"/>
      <c r="N40" s="59"/>
      <c r="O40" s="59"/>
      <c r="P40" s="55" t="str">
        <f t="shared" si="0"/>
        <v/>
      </c>
      <c r="Q40" s="55" t="str">
        <f t="shared" si="1"/>
        <v/>
      </c>
      <c r="R40" s="80"/>
      <c r="S40" s="80"/>
      <c r="T40" s="80"/>
      <c r="U40" s="80"/>
      <c r="V40" s="80"/>
      <c r="W40" s="77"/>
      <c r="X40" s="77"/>
      <c r="Y40" s="77"/>
      <c r="Z40" s="77"/>
      <c r="AA40" s="80"/>
      <c r="AB40" s="60" t="str">
        <f t="shared" si="3"/>
        <v/>
      </c>
      <c r="AC40" s="81" t="str">
        <f t="shared" si="4"/>
        <v/>
      </c>
      <c r="AD40" s="61" t="str">
        <f t="shared" si="5"/>
        <v/>
      </c>
      <c r="AE40" s="76" t="str">
        <f>IF(AD40="","",VLOOKUP(AD40,LETRAS_2!A:B,2,FALSE))</f>
        <v/>
      </c>
      <c r="AF40" s="107"/>
      <c r="AG40" s="57" t="str">
        <f t="shared" si="2"/>
        <v/>
      </c>
      <c r="AH40" s="102"/>
    </row>
    <row r="41" spans="1:34" ht="28.35" customHeight="1">
      <c r="A41" s="112">
        <v>31</v>
      </c>
      <c r="B41" s="113"/>
      <c r="C41" s="114"/>
      <c r="D41" s="123"/>
      <c r="E41" s="124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5" t="str">
        <f t="shared" ref="P41" si="11">IF(B41="","",COUNTIF(F41:O41,"."))</f>
        <v/>
      </c>
      <c r="Q41" s="55" t="str">
        <f t="shared" ref="Q41" si="12">IF(B41="","",COUNTIF(F41:O41,"/"))</f>
        <v/>
      </c>
      <c r="R41" s="80"/>
      <c r="S41" s="80"/>
      <c r="T41" s="80"/>
      <c r="U41" s="80"/>
      <c r="V41" s="80"/>
      <c r="W41" s="77"/>
      <c r="X41" s="77"/>
      <c r="Y41" s="77"/>
      <c r="Z41" s="77"/>
      <c r="AA41" s="80"/>
      <c r="AB41" s="60" t="str">
        <f t="shared" si="3"/>
        <v/>
      </c>
      <c r="AC41" s="81" t="str">
        <f t="shared" si="4"/>
        <v/>
      </c>
      <c r="AD41" s="61" t="str">
        <f t="shared" si="5"/>
        <v/>
      </c>
      <c r="AE41" s="76" t="str">
        <f>IF(AD41="","",VLOOKUP(AD41,LETRAS_2!A:B,2,FALSE))</f>
        <v/>
      </c>
      <c r="AF41" s="107"/>
      <c r="AG41" s="57" t="str">
        <f t="shared" ref="AG41" si="13">IF(AD41="","",IF(AD41&lt;6,"R",""))</f>
        <v/>
      </c>
      <c r="AH41" s="102"/>
    </row>
    <row r="42" spans="1:34" ht="28.35" customHeight="1">
      <c r="A42" s="112">
        <v>32</v>
      </c>
      <c r="B42" s="113"/>
      <c r="C42" s="114"/>
      <c r="D42" s="123"/>
      <c r="E42" s="124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5" t="str">
        <f t="shared" ref="P42:P45" si="14">IF(B42="","",COUNTIF(F42:O42,"."))</f>
        <v/>
      </c>
      <c r="Q42" s="55" t="str">
        <f t="shared" ref="Q42:Q45" si="15">IF(B42="","",COUNTIF(F42:O42,"/"))</f>
        <v/>
      </c>
      <c r="R42" s="80"/>
      <c r="S42" s="80"/>
      <c r="T42" s="80"/>
      <c r="U42" s="80"/>
      <c r="V42" s="80"/>
      <c r="W42" s="77"/>
      <c r="X42" s="77"/>
      <c r="Y42" s="77"/>
      <c r="Z42" s="77"/>
      <c r="AA42" s="80"/>
      <c r="AB42" s="60" t="str">
        <f t="shared" si="3"/>
        <v/>
      </c>
      <c r="AC42" s="81" t="str">
        <f t="shared" si="4"/>
        <v/>
      </c>
      <c r="AD42" s="61" t="str">
        <f t="shared" si="5"/>
        <v/>
      </c>
      <c r="AE42" s="76" t="str">
        <f>IF(AD42="","",VLOOKUP(AD42,LETRAS_2!A:B,2,FALSE))</f>
        <v/>
      </c>
      <c r="AF42" s="107"/>
      <c r="AG42" s="57"/>
      <c r="AH42" s="100"/>
    </row>
    <row r="43" spans="1:34" ht="28.35" customHeight="1">
      <c r="A43" s="112">
        <v>33</v>
      </c>
      <c r="B43" s="113"/>
      <c r="C43" s="114"/>
      <c r="D43" s="123"/>
      <c r="E43" s="124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5" t="str">
        <f t="shared" si="14"/>
        <v/>
      </c>
      <c r="Q43" s="55" t="str">
        <f t="shared" si="15"/>
        <v/>
      </c>
      <c r="R43" s="80"/>
      <c r="S43" s="80"/>
      <c r="T43" s="80"/>
      <c r="U43" s="80"/>
      <c r="V43" s="80"/>
      <c r="W43" s="77"/>
      <c r="X43" s="77"/>
      <c r="Y43" s="77"/>
      <c r="Z43" s="77"/>
      <c r="AA43" s="80"/>
      <c r="AB43" s="60" t="str">
        <f t="shared" si="3"/>
        <v/>
      </c>
      <c r="AC43" s="81" t="str">
        <f t="shared" si="4"/>
        <v/>
      </c>
      <c r="AD43" s="61" t="str">
        <f t="shared" si="5"/>
        <v/>
      </c>
      <c r="AE43" s="76" t="str">
        <f>IF(AD43="","",VLOOKUP(AD43,LETRAS_2!A:B,2,FALSE))</f>
        <v/>
      </c>
      <c r="AF43" s="107"/>
      <c r="AG43" s="57"/>
      <c r="AH43" s="102"/>
    </row>
    <row r="44" spans="1:34" ht="28.35" customHeight="1">
      <c r="A44" s="112">
        <v>34</v>
      </c>
      <c r="B44" s="113"/>
      <c r="C44" s="114"/>
      <c r="D44" s="123"/>
      <c r="E44" s="124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5" t="str">
        <f t="shared" si="14"/>
        <v/>
      </c>
      <c r="Q44" s="55" t="str">
        <f t="shared" si="15"/>
        <v/>
      </c>
      <c r="R44" s="80"/>
      <c r="S44" s="80"/>
      <c r="T44" s="80"/>
      <c r="U44" s="80"/>
      <c r="V44" s="80"/>
      <c r="W44" s="77"/>
      <c r="X44" s="77"/>
      <c r="Y44" s="77"/>
      <c r="Z44" s="77"/>
      <c r="AA44" s="80"/>
      <c r="AB44" s="60" t="str">
        <f t="shared" si="3"/>
        <v/>
      </c>
      <c r="AC44" s="81" t="str">
        <f t="shared" si="4"/>
        <v/>
      </c>
      <c r="AD44" s="61" t="str">
        <f t="shared" si="5"/>
        <v/>
      </c>
      <c r="AE44" s="76" t="str">
        <f>IF(AD44="","",VLOOKUP(AD44,LETRAS_2!A:B,2,FALSE))</f>
        <v/>
      </c>
      <c r="AF44" s="107"/>
      <c r="AG44" s="57"/>
      <c r="AH44" s="102"/>
    </row>
    <row r="45" spans="1:34" ht="28.35" customHeight="1">
      <c r="A45" s="112">
        <v>35</v>
      </c>
      <c r="B45" s="113"/>
      <c r="C45" s="114"/>
      <c r="D45" s="123"/>
      <c r="E45" s="124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5" t="str">
        <f t="shared" si="14"/>
        <v/>
      </c>
      <c r="Q45" s="55" t="str">
        <f t="shared" si="15"/>
        <v/>
      </c>
      <c r="R45" s="80"/>
      <c r="S45" s="80"/>
      <c r="T45" s="80"/>
      <c r="U45" s="80"/>
      <c r="V45" s="80"/>
      <c r="W45" s="77"/>
      <c r="X45" s="77"/>
      <c r="Y45" s="77"/>
      <c r="Z45" s="77"/>
      <c r="AA45" s="80"/>
      <c r="AB45" s="60" t="str">
        <f t="shared" si="3"/>
        <v/>
      </c>
      <c r="AC45" s="81" t="str">
        <f t="shared" si="4"/>
        <v/>
      </c>
      <c r="AD45" s="61" t="str">
        <f t="shared" si="5"/>
        <v/>
      </c>
      <c r="AE45" s="76" t="str">
        <f>IF(AD45="","",VLOOKUP(AD45,LETRAS_2!A:B,2,FALSE))</f>
        <v/>
      </c>
      <c r="AF45" s="107"/>
      <c r="AG45" s="57" t="str">
        <f t="shared" si="2"/>
        <v/>
      </c>
      <c r="AH45" s="102"/>
    </row>
    <row r="46" spans="1:34" s="37" customFormat="1" ht="21">
      <c r="A46" s="36"/>
      <c r="B46" s="96"/>
      <c r="C46" s="96"/>
      <c r="D46" s="94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94">
        <f>SUM(P11:P45)</f>
        <v>0</v>
      </c>
      <c r="Q46" s="94">
        <f>SUM(Q11:Q45)</f>
        <v>0</v>
      </c>
      <c r="R46" s="13"/>
      <c r="S46" s="13"/>
      <c r="AF46" s="108"/>
      <c r="AG46" s="31">
        <f>COUNTIF(AG11:AG45,"R")</f>
        <v>0</v>
      </c>
      <c r="AH46" s="103"/>
    </row>
    <row r="47" spans="1:34" s="37" customFormat="1" ht="21">
      <c r="A47" s="36"/>
      <c r="B47" s="94" t="s">
        <v>158</v>
      </c>
      <c r="C47" s="94"/>
      <c r="E47" s="13"/>
      <c r="F47" s="13"/>
      <c r="G47" s="13"/>
      <c r="H47" s="13"/>
      <c r="I47" s="13"/>
      <c r="J47" s="13"/>
      <c r="K47" s="13"/>
      <c r="L47" s="13"/>
      <c r="M47" s="94"/>
      <c r="N47" s="13"/>
      <c r="O47" s="94" t="s">
        <v>135</v>
      </c>
      <c r="P47" s="13"/>
      <c r="Q47" s="95" t="e">
        <f>(P46*100)/(P46+Q46)</f>
        <v>#DIV/0!</v>
      </c>
      <c r="R47" s="13"/>
      <c r="S47" s="13"/>
      <c r="AF47" s="108"/>
      <c r="AH47" s="103"/>
    </row>
    <row r="48" spans="1:34" s="37" customFormat="1" ht="21">
      <c r="A48" s="36"/>
      <c r="D48" s="13"/>
      <c r="E48" s="13"/>
      <c r="F48" s="13"/>
      <c r="G48" s="13"/>
      <c r="H48" s="13"/>
      <c r="I48" s="13"/>
      <c r="J48" s="13"/>
      <c r="K48" s="13"/>
      <c r="L48" s="13"/>
      <c r="M48" s="94"/>
      <c r="N48" s="13"/>
      <c r="O48" s="13"/>
      <c r="P48" s="13"/>
      <c r="Q48" s="94"/>
      <c r="R48" s="13"/>
      <c r="S48" s="13"/>
      <c r="AF48" s="108"/>
      <c r="AH48" s="103"/>
    </row>
    <row r="49" spans="1:34" s="37" customFormat="1" ht="21">
      <c r="A49" s="36"/>
      <c r="B49" s="96"/>
      <c r="C49" s="96"/>
      <c r="D49" s="94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AF49" s="108"/>
      <c r="AH49" s="103"/>
    </row>
    <row r="50" spans="1:34" s="37" customFormat="1" ht="21">
      <c r="A50" s="36"/>
      <c r="B50" s="96" t="s">
        <v>156</v>
      </c>
      <c r="D50" s="94">
        <f>COUNTIF(C11:C45,"M")</f>
        <v>12</v>
      </c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AF50" s="108"/>
      <c r="AH50" s="103"/>
    </row>
    <row r="51" spans="1:34" s="37" customFormat="1" ht="21">
      <c r="A51" s="36"/>
      <c r="B51" s="96" t="s">
        <v>157</v>
      </c>
      <c r="D51" s="94">
        <f>COUNTIF(C11:C45,"H")</f>
        <v>11</v>
      </c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94"/>
      <c r="Q51" s="13"/>
      <c r="R51" s="13"/>
      <c r="S51" s="13"/>
      <c r="AF51" s="108"/>
      <c r="AH51" s="103"/>
    </row>
    <row r="52" spans="1:34" s="37" customFormat="1">
      <c r="A52" s="36"/>
      <c r="AF52" s="108"/>
      <c r="AH52" s="103"/>
    </row>
    <row r="53" spans="1:34" s="37" customFormat="1">
      <c r="A53" s="36"/>
      <c r="AF53" s="108"/>
      <c r="AH53" s="103"/>
    </row>
  </sheetData>
  <sheetProtection sheet="1" objects="1" scenarios="1" formatCells="0" formatColumns="0" formatRows="0" autoFilter="0"/>
  <mergeCells count="91">
    <mergeCell ref="AH1:AH10"/>
    <mergeCell ref="AG1:AG10"/>
    <mergeCell ref="D35:E35"/>
    <mergeCell ref="D36:E36"/>
    <mergeCell ref="D37:E37"/>
    <mergeCell ref="D18:E18"/>
    <mergeCell ref="D19:E19"/>
    <mergeCell ref="D20:E20"/>
    <mergeCell ref="D21:E21"/>
    <mergeCell ref="D22:E22"/>
    <mergeCell ref="D23:E23"/>
    <mergeCell ref="D12:E12"/>
    <mergeCell ref="D13:E13"/>
    <mergeCell ref="D14:E14"/>
    <mergeCell ref="D15:E15"/>
    <mergeCell ref="D16:E16"/>
    <mergeCell ref="D45:E45"/>
    <mergeCell ref="AD3:AE3"/>
    <mergeCell ref="AD4:AE4"/>
    <mergeCell ref="D29:E29"/>
    <mergeCell ref="D30:E30"/>
    <mergeCell ref="D31:E31"/>
    <mergeCell ref="D32:E32"/>
    <mergeCell ref="D33:E33"/>
    <mergeCell ref="D34:E34"/>
    <mergeCell ref="D24:E24"/>
    <mergeCell ref="D25:E25"/>
    <mergeCell ref="D26:E26"/>
    <mergeCell ref="D27:E27"/>
    <mergeCell ref="D28:E28"/>
    <mergeCell ref="D11:E11"/>
    <mergeCell ref="O8:O10"/>
    <mergeCell ref="P8:P10"/>
    <mergeCell ref="Q8:Q10"/>
    <mergeCell ref="D17:E17"/>
    <mergeCell ref="K8:K10"/>
    <mergeCell ref="L8:L10"/>
    <mergeCell ref="M8:M10"/>
    <mergeCell ref="N8:N10"/>
    <mergeCell ref="AC8:AC9"/>
    <mergeCell ref="R9:R10"/>
    <mergeCell ref="S9:S10"/>
    <mergeCell ref="T9:T10"/>
    <mergeCell ref="U9:U10"/>
    <mergeCell ref="V9:V10"/>
    <mergeCell ref="AA9:AA10"/>
    <mergeCell ref="W9:W10"/>
    <mergeCell ref="X9:X10"/>
    <mergeCell ref="Y9:Y10"/>
    <mergeCell ref="Z9:Z10"/>
    <mergeCell ref="AB8:AB9"/>
    <mergeCell ref="A4:D4"/>
    <mergeCell ref="E4:U4"/>
    <mergeCell ref="V4:AA4"/>
    <mergeCell ref="AB4:AC4"/>
    <mergeCell ref="A6:B10"/>
    <mergeCell ref="D6:E10"/>
    <mergeCell ref="F6:Q6"/>
    <mergeCell ref="R6:AC6"/>
    <mergeCell ref="F7:O7"/>
    <mergeCell ref="P7:Q7"/>
    <mergeCell ref="R7:AA7"/>
    <mergeCell ref="AB7:AC7"/>
    <mergeCell ref="F8:F10"/>
    <mergeCell ref="G8:G10"/>
    <mergeCell ref="H8:H10"/>
    <mergeCell ref="I8:I10"/>
    <mergeCell ref="E1:U1"/>
    <mergeCell ref="V1:W1"/>
    <mergeCell ref="X1:AA1"/>
    <mergeCell ref="AB1:AC1"/>
    <mergeCell ref="AF1:AF10"/>
    <mergeCell ref="E2:U2"/>
    <mergeCell ref="V2:W2"/>
    <mergeCell ref="X2:AA2"/>
    <mergeCell ref="AB2:AC2"/>
    <mergeCell ref="E3:U3"/>
    <mergeCell ref="V3:AA3"/>
    <mergeCell ref="AB3:AC3"/>
    <mergeCell ref="AD6:AE6"/>
    <mergeCell ref="AD7:AD10"/>
    <mergeCell ref="AE7:AE10"/>
    <mergeCell ref="J8:J10"/>
    <mergeCell ref="C6:C10"/>
    <mergeCell ref="D43:E43"/>
    <mergeCell ref="D44:E44"/>
    <mergeCell ref="D38:E38"/>
    <mergeCell ref="D41:E41"/>
    <mergeCell ref="D40:E40"/>
    <mergeCell ref="D39:E39"/>
    <mergeCell ref="D42:E42"/>
  </mergeCells>
  <conditionalFormatting sqref="AD11:AD45">
    <cfRule type="cellIs" dxfId="3" priority="1" operator="lessThan">
      <formula>6</formula>
    </cfRule>
    <cfRule type="cellIs" dxfId="2" priority="16" operator="equal">
      <formula>"NP"</formula>
    </cfRule>
  </conditionalFormatting>
  <conditionalFormatting sqref="AE11:AE45">
    <cfRule type="beginsWith" dxfId="1" priority="2" operator="beginsWith" text="CINCO">
      <formula>LEFT(AE11,LEN("CINCO"))="CINCO"</formula>
    </cfRule>
    <cfRule type="beginsWith" dxfId="0" priority="15" operator="beginsWith" text="NO ">
      <formula>LEFT(AE11,LEN("NO "))="NO "</formula>
    </cfRule>
  </conditionalFormatting>
  <printOptions horizontalCentered="1"/>
  <pageMargins left="0.51181102362204722" right="0.15748031496062992" top="0.51181102362204722" bottom="0.39370078740157483" header="0.19685039370078741" footer="0.19685039370078741"/>
  <pageSetup scale="45" orientation="landscape" copies="2" r:id="rId1"/>
  <headerFooter alignWithMargins="0">
    <oddFooter>&amp;LREINCO_207_v2
(En validación)&amp;CAnverso&amp;R&amp;D&amp;T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AL35"/>
  <sheetViews>
    <sheetView view="pageBreakPreview" topLeftCell="A7" zoomScale="86" zoomScaleNormal="55" zoomScaleSheetLayoutView="70" workbookViewId="0">
      <selection activeCell="G23" sqref="G23:G25"/>
    </sheetView>
  </sheetViews>
  <sheetFormatPr baseColWidth="10" defaultRowHeight="15"/>
  <cols>
    <col min="1" max="1" width="5.7109375" style="1" customWidth="1"/>
    <col min="2" max="3" width="8.42578125" style="1" customWidth="1"/>
    <col min="4" max="4" width="6.28515625" style="1" customWidth="1"/>
    <col min="5" max="5" width="5.7109375" style="1" customWidth="1"/>
    <col min="6" max="6" width="18.42578125" customWidth="1"/>
    <col min="7" max="7" width="15" customWidth="1"/>
    <col min="8" max="8" width="4.42578125" customWidth="1"/>
    <col min="9" max="9" width="3.28515625" customWidth="1"/>
    <col min="10" max="11" width="4.7109375" customWidth="1"/>
    <col min="12" max="12" width="9.28515625" customWidth="1"/>
    <col min="13" max="13" width="6.28515625" customWidth="1"/>
    <col min="14" max="14" width="5.28515625" customWidth="1"/>
    <col min="15" max="15" width="8" customWidth="1"/>
    <col min="16" max="16" width="4.7109375" customWidth="1"/>
    <col min="17" max="17" width="5.42578125" customWidth="1"/>
    <col min="18" max="18" width="10.28515625" customWidth="1"/>
    <col min="19" max="19" width="7.42578125" bestFit="1" customWidth="1"/>
    <col min="20" max="20" width="6.7109375" customWidth="1"/>
    <col min="21" max="22" width="5.7109375" customWidth="1"/>
    <col min="23" max="23" width="6" customWidth="1"/>
    <col min="24" max="24" width="7" customWidth="1"/>
    <col min="25" max="25" width="16" customWidth="1"/>
    <col min="26" max="26" width="12.42578125" customWidth="1"/>
    <col min="27" max="27" width="11.7109375" customWidth="1"/>
    <col min="28" max="28" width="17.7109375" customWidth="1"/>
  </cols>
  <sheetData>
    <row r="1" spans="1:38" ht="25.35" customHeight="1">
      <c r="A1" s="17"/>
      <c r="B1" s="17"/>
      <c r="C1" s="17"/>
      <c r="D1" s="17"/>
      <c r="E1" s="17"/>
      <c r="F1" s="17"/>
      <c r="G1" s="167" t="s">
        <v>8</v>
      </c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 t="s">
        <v>11</v>
      </c>
      <c r="T1" s="167"/>
      <c r="U1" s="167" t="s">
        <v>113</v>
      </c>
      <c r="V1" s="167"/>
      <c r="W1" s="167"/>
      <c r="X1" s="167"/>
      <c r="Y1" s="167" t="s">
        <v>114</v>
      </c>
      <c r="Z1" s="167"/>
      <c r="AA1" s="16" t="s">
        <v>0</v>
      </c>
      <c r="AB1" s="16" t="s">
        <v>1</v>
      </c>
    </row>
    <row r="2" spans="1:38" ht="25.35" customHeight="1">
      <c r="A2" s="41"/>
      <c r="B2" s="41"/>
      <c r="C2" s="41"/>
      <c r="D2" s="41"/>
      <c r="E2" s="41"/>
      <c r="F2" s="41"/>
      <c r="G2" s="168" t="str">
        <f>'Versión A_Anverso'!E2</f>
        <v>BACHILLERES EXPERIMENTAL MIXTA</v>
      </c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70" t="str">
        <f>'Versión A_Anverso'!V2</f>
        <v>30EBH0417C</v>
      </c>
      <c r="T2" s="170"/>
      <c r="U2" s="168" t="str">
        <f>'Versión A_Anverso'!X2</f>
        <v>XALAPA</v>
      </c>
      <c r="V2" s="168"/>
      <c r="W2" s="168"/>
      <c r="X2" s="168"/>
      <c r="Y2" s="168" t="s">
        <v>26</v>
      </c>
      <c r="Z2" s="168"/>
      <c r="AA2" s="42">
        <f>'Versión A_Anverso'!AD2</f>
        <v>1</v>
      </c>
      <c r="AB2" s="42" t="str">
        <f>'Versión A_Anverso'!AE2</f>
        <v>B</v>
      </c>
    </row>
    <row r="3" spans="1:38" ht="25.35" customHeight="1">
      <c r="A3" s="41"/>
      <c r="B3" s="41"/>
      <c r="C3" s="41"/>
      <c r="D3" s="41"/>
      <c r="E3" s="41"/>
      <c r="F3" s="41"/>
      <c r="G3" s="169" t="s">
        <v>9</v>
      </c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 t="s">
        <v>2</v>
      </c>
      <c r="T3" s="169"/>
      <c r="U3" s="169"/>
      <c r="V3" s="169"/>
      <c r="W3" s="169"/>
      <c r="X3" s="169"/>
      <c r="Y3" s="169" t="s">
        <v>27</v>
      </c>
      <c r="Z3" s="169"/>
      <c r="AA3" s="169" t="s">
        <v>10</v>
      </c>
      <c r="AB3" s="169"/>
    </row>
    <row r="4" spans="1:38" ht="30" customHeight="1">
      <c r="A4" s="171" t="s">
        <v>25</v>
      </c>
      <c r="B4" s="171"/>
      <c r="C4" s="171"/>
      <c r="D4" s="171"/>
      <c r="E4" s="171"/>
      <c r="F4" s="171"/>
      <c r="G4" s="168">
        <f>'Versión A_Anverso'!E4</f>
        <v>0</v>
      </c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>
        <f>'Versión A_Anverso'!V4</f>
        <v>0</v>
      </c>
      <c r="T4" s="168"/>
      <c r="U4" s="168"/>
      <c r="V4" s="168"/>
      <c r="W4" s="168"/>
      <c r="X4" s="168"/>
      <c r="Y4" s="168" t="str">
        <f>'Versión A_Anverso'!AB4</f>
        <v>I</v>
      </c>
      <c r="Z4" s="168"/>
      <c r="AA4" s="168" t="str">
        <f>'Versión A_Anverso'!AD4</f>
        <v>2021-2022</v>
      </c>
      <c r="AB4" s="168"/>
    </row>
    <row r="5" spans="1:38" ht="23.1" customHeight="1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</row>
    <row r="6" spans="1:38" s="9" customFormat="1" ht="51" customHeight="1">
      <c r="A6" s="182" t="s">
        <v>34</v>
      </c>
      <c r="B6" s="183"/>
      <c r="C6" s="183"/>
      <c r="D6" s="183"/>
      <c r="E6" s="183"/>
      <c r="F6" s="183"/>
      <c r="G6" s="44" t="s">
        <v>123</v>
      </c>
      <c r="H6" s="45"/>
      <c r="I6" s="45"/>
      <c r="J6" s="174" t="s">
        <v>12</v>
      </c>
      <c r="K6" s="174"/>
      <c r="L6" s="174"/>
      <c r="M6" s="174"/>
      <c r="N6" s="174"/>
      <c r="O6" s="174"/>
      <c r="P6" s="174"/>
      <c r="Q6" s="174"/>
      <c r="R6" s="45"/>
      <c r="S6" s="174" t="s">
        <v>122</v>
      </c>
      <c r="T6" s="174"/>
      <c r="U6" s="174"/>
      <c r="V6" s="174"/>
      <c r="W6" s="174"/>
      <c r="X6" s="174"/>
      <c r="Y6" s="174"/>
      <c r="Z6" s="174"/>
      <c r="AA6" s="174"/>
      <c r="AB6" s="174"/>
    </row>
    <row r="7" spans="1:38" s="9" customFormat="1" ht="25.35" customHeight="1">
      <c r="A7" s="51">
        <v>1</v>
      </c>
      <c r="B7" s="179" t="s">
        <v>141</v>
      </c>
      <c r="C7" s="180"/>
      <c r="D7" s="180"/>
      <c r="E7" s="180"/>
      <c r="F7" s="181"/>
      <c r="G7" s="71"/>
      <c r="H7" s="45"/>
      <c r="I7" s="45"/>
      <c r="J7" s="176" t="s">
        <v>29</v>
      </c>
      <c r="K7" s="176"/>
      <c r="L7" s="176"/>
      <c r="M7" s="176"/>
      <c r="N7" s="176"/>
      <c r="O7" s="176"/>
      <c r="P7" s="176"/>
      <c r="Q7" s="176"/>
      <c r="R7" s="45"/>
      <c r="S7" s="203"/>
      <c r="T7" s="203"/>
      <c r="U7" s="203"/>
      <c r="V7" s="203"/>
      <c r="W7" s="203"/>
      <c r="X7" s="203"/>
      <c r="Y7" s="203"/>
      <c r="Z7" s="118" t="s">
        <v>155</v>
      </c>
      <c r="AA7" s="118" t="s">
        <v>154</v>
      </c>
      <c r="AB7" s="118" t="s">
        <v>151</v>
      </c>
    </row>
    <row r="8" spans="1:38" s="9" customFormat="1" ht="25.35" customHeight="1">
      <c r="A8" s="51">
        <v>2</v>
      </c>
      <c r="B8" s="179" t="s">
        <v>142</v>
      </c>
      <c r="C8" s="180"/>
      <c r="D8" s="180"/>
      <c r="E8" s="180"/>
      <c r="F8" s="181"/>
      <c r="G8" s="71"/>
      <c r="H8" s="45"/>
      <c r="I8" s="45"/>
      <c r="J8" s="173" t="s">
        <v>13</v>
      </c>
      <c r="K8" s="173"/>
      <c r="L8" s="173"/>
      <c r="M8" s="175" t="s">
        <v>35</v>
      </c>
      <c r="N8" s="175"/>
      <c r="O8" s="175"/>
      <c r="P8" s="175" t="s">
        <v>36</v>
      </c>
      <c r="Q8" s="175"/>
      <c r="R8" s="45"/>
      <c r="S8" s="200" t="s">
        <v>54</v>
      </c>
      <c r="T8" s="201"/>
      <c r="U8" s="201"/>
      <c r="V8" s="201"/>
      <c r="W8" s="201"/>
      <c r="X8" s="201"/>
      <c r="Y8" s="202"/>
      <c r="Z8" s="47">
        <f>'Versión A_Anverso'!D51</f>
        <v>11</v>
      </c>
      <c r="AA8" s="47">
        <f>'Versión A_Anverso'!D50</f>
        <v>12</v>
      </c>
      <c r="AB8" s="47">
        <f>COUNTIF('Versión A_Anverso'!B11:B45,"&lt;&gt;"&amp;"")</f>
        <v>23</v>
      </c>
    </row>
    <row r="9" spans="1:38" s="9" customFormat="1" ht="25.35" customHeight="1">
      <c r="A9" s="51">
        <v>3</v>
      </c>
      <c r="B9" s="179" t="s">
        <v>143</v>
      </c>
      <c r="C9" s="180"/>
      <c r="D9" s="180"/>
      <c r="E9" s="180"/>
      <c r="F9" s="181"/>
      <c r="G9" s="71"/>
      <c r="H9" s="45"/>
      <c r="I9" s="45"/>
      <c r="J9" s="173" t="s">
        <v>31</v>
      </c>
      <c r="K9" s="173"/>
      <c r="L9" s="173"/>
      <c r="M9" s="175"/>
      <c r="N9" s="175"/>
      <c r="O9" s="175"/>
      <c r="P9" s="175"/>
      <c r="Q9" s="175"/>
      <c r="R9" s="45"/>
      <c r="S9" s="200" t="s">
        <v>116</v>
      </c>
      <c r="T9" s="201"/>
      <c r="U9" s="201"/>
      <c r="V9" s="201"/>
      <c r="W9" s="201"/>
      <c r="X9" s="201"/>
      <c r="Y9" s="202"/>
      <c r="Z9" s="48">
        <f t="shared" ref="Z9:AA9" si="0">Z8-Z10-Z13</f>
        <v>11</v>
      </c>
      <c r="AA9" s="48">
        <f t="shared" si="0"/>
        <v>12</v>
      </c>
      <c r="AB9" s="48">
        <f>AB8-AB10-AB13</f>
        <v>23</v>
      </c>
    </row>
    <row r="10" spans="1:38" s="9" customFormat="1" ht="25.35" customHeight="1">
      <c r="A10" s="51">
        <v>4</v>
      </c>
      <c r="B10" s="179" t="s">
        <v>144</v>
      </c>
      <c r="C10" s="180"/>
      <c r="D10" s="180"/>
      <c r="E10" s="180"/>
      <c r="F10" s="181"/>
      <c r="G10" s="71"/>
      <c r="H10" s="45"/>
      <c r="I10" s="45"/>
      <c r="J10" s="173"/>
      <c r="K10" s="173"/>
      <c r="L10" s="173"/>
      <c r="M10" s="177" t="s">
        <v>30</v>
      </c>
      <c r="N10" s="177"/>
      <c r="O10" s="177"/>
      <c r="P10" s="175" t="s">
        <v>37</v>
      </c>
      <c r="Q10" s="175"/>
      <c r="R10" s="45"/>
      <c r="S10" s="200" t="s">
        <v>115</v>
      </c>
      <c r="T10" s="201"/>
      <c r="U10" s="201"/>
      <c r="V10" s="201"/>
      <c r="W10" s="201"/>
      <c r="X10" s="201"/>
      <c r="Y10" s="202"/>
      <c r="Z10" s="48">
        <f>COUNTIFS('Versión A_Anverso'!AF11:AF45,"=0",'Versión A_Anverso'!C11:C45,"=H")</f>
        <v>0</v>
      </c>
      <c r="AA10" s="47">
        <f>COUNTIFS('Versión A_Anverso'!AF11:AF45,"=0",'Versión A_Anverso'!C11:C45,"=M")</f>
        <v>0</v>
      </c>
      <c r="AB10" s="48">
        <f>COUNTIF('Versión A_Anverso'!AF11:AF45,"=0")</f>
        <v>0</v>
      </c>
    </row>
    <row r="11" spans="1:38" s="9" customFormat="1" ht="25.35" customHeight="1">
      <c r="A11" s="51">
        <v>5</v>
      </c>
      <c r="B11" s="179" t="s">
        <v>145</v>
      </c>
      <c r="C11" s="180"/>
      <c r="D11" s="180"/>
      <c r="E11" s="180"/>
      <c r="F11" s="181"/>
      <c r="G11" s="71"/>
      <c r="H11" s="45"/>
      <c r="I11" s="45"/>
      <c r="J11" s="173"/>
      <c r="K11" s="173"/>
      <c r="L11" s="173"/>
      <c r="M11" s="177"/>
      <c r="N11" s="177"/>
      <c r="O11" s="177"/>
      <c r="P11" s="175"/>
      <c r="Q11" s="175"/>
      <c r="R11" s="45"/>
      <c r="S11" s="200" t="s">
        <v>100</v>
      </c>
      <c r="T11" s="201"/>
      <c r="U11" s="201"/>
      <c r="V11" s="201"/>
      <c r="W11" s="201"/>
      <c r="X11" s="201"/>
      <c r="Y11" s="202"/>
      <c r="Z11" s="48">
        <f t="shared" ref="Z11:AA11" si="1">Z9-Z12-Z14</f>
        <v>11</v>
      </c>
      <c r="AA11" s="48">
        <f t="shared" si="1"/>
        <v>12</v>
      </c>
      <c r="AB11" s="48">
        <f>AB9-AB12-AB14</f>
        <v>23</v>
      </c>
    </row>
    <row r="12" spans="1:38" s="9" customFormat="1" ht="25.35" customHeight="1">
      <c r="A12" s="51">
        <v>6</v>
      </c>
      <c r="B12" s="179" t="s">
        <v>146</v>
      </c>
      <c r="C12" s="180"/>
      <c r="D12" s="180"/>
      <c r="E12" s="180"/>
      <c r="F12" s="181"/>
      <c r="G12" s="71"/>
      <c r="H12" s="45"/>
      <c r="I12" s="45"/>
      <c r="J12" s="172" t="s">
        <v>38</v>
      </c>
      <c r="K12" s="172"/>
      <c r="L12" s="172"/>
      <c r="M12" s="178" t="s">
        <v>14</v>
      </c>
      <c r="N12" s="173" t="s">
        <v>15</v>
      </c>
      <c r="O12" s="173"/>
      <c r="P12" s="173"/>
      <c r="Q12" s="173"/>
      <c r="R12" s="45"/>
      <c r="S12" s="200" t="s">
        <v>101</v>
      </c>
      <c r="T12" s="201"/>
      <c r="U12" s="201"/>
      <c r="V12" s="201"/>
      <c r="W12" s="201"/>
      <c r="X12" s="201"/>
      <c r="Y12" s="202"/>
      <c r="Z12" s="47">
        <f>COUNTIFS('Versión A_Anverso'!AG11:AG45,"=R",'Versión A_Anverso'!C11:C45,"=H")</f>
        <v>0</v>
      </c>
      <c r="AA12" s="47">
        <f>COUNTIFS('Versión A_Anverso'!AG11:AG45,"=R",'Versión A_Anverso'!C11:C45,"=M")</f>
        <v>0</v>
      </c>
      <c r="AB12" s="48">
        <f>COUNTIF('Versión A_Anverso'!AG11:AG45,"=R")</f>
        <v>0</v>
      </c>
    </row>
    <row r="13" spans="1:38" s="9" customFormat="1" ht="25.35" customHeight="1">
      <c r="A13" s="51">
        <v>7</v>
      </c>
      <c r="B13" s="179" t="s">
        <v>147</v>
      </c>
      <c r="C13" s="180"/>
      <c r="D13" s="180"/>
      <c r="E13" s="180"/>
      <c r="F13" s="181"/>
      <c r="G13" s="71"/>
      <c r="H13" s="45"/>
      <c r="I13" s="45"/>
      <c r="J13" s="172"/>
      <c r="K13" s="172"/>
      <c r="L13" s="172"/>
      <c r="M13" s="178"/>
      <c r="N13" s="173"/>
      <c r="O13" s="173"/>
      <c r="P13" s="173"/>
      <c r="Q13" s="173"/>
      <c r="R13" s="45"/>
      <c r="S13" s="200" t="s">
        <v>128</v>
      </c>
      <c r="T13" s="201"/>
      <c r="U13" s="201"/>
      <c r="V13" s="201"/>
      <c r="W13" s="201"/>
      <c r="X13" s="201"/>
      <c r="Y13" s="202"/>
      <c r="Z13" s="47">
        <f>COUNTIFS('Versión A_Anverso'!D11:D45,"=BAJA",'Versión A_Anverso'!C11:C45,"=H")</f>
        <v>0</v>
      </c>
      <c r="AA13" s="47">
        <f>COUNTIFS('Versión A_Anverso'!D11:D45,"=BAJA",'Versión A_Anverso'!C11:C45,"=M")</f>
        <v>0</v>
      </c>
      <c r="AB13" s="48">
        <f>COUNTIF('Versión A_Anverso'!D11:E45,"=BAJA")</f>
        <v>0</v>
      </c>
      <c r="AL13" s="10"/>
    </row>
    <row r="14" spans="1:38" s="9" customFormat="1" ht="26.1" customHeight="1">
      <c r="A14" s="51">
        <v>8</v>
      </c>
      <c r="B14" s="179" t="s">
        <v>144</v>
      </c>
      <c r="C14" s="180"/>
      <c r="D14" s="180"/>
      <c r="E14" s="180"/>
      <c r="F14" s="181"/>
      <c r="G14" s="71"/>
      <c r="H14" s="45"/>
      <c r="I14" s="45"/>
      <c r="J14" s="172"/>
      <c r="K14" s="172"/>
      <c r="L14" s="172"/>
      <c r="M14" s="199" t="s">
        <v>16</v>
      </c>
      <c r="N14" s="175" t="s">
        <v>17</v>
      </c>
      <c r="O14" s="175"/>
      <c r="P14" s="175"/>
      <c r="Q14" s="175"/>
      <c r="R14" s="45"/>
      <c r="S14" s="208" t="s">
        <v>150</v>
      </c>
      <c r="T14" s="209"/>
      <c r="U14" s="209"/>
      <c r="V14" s="209"/>
      <c r="W14" s="209"/>
      <c r="X14" s="209"/>
      <c r="Y14" s="210"/>
      <c r="Z14" s="97">
        <f>COUNTIFS('Versión A_Anverso'!AD11:AD45,"=NP",'Versión A_Anverso'!C11:C45,"=H")</f>
        <v>0</v>
      </c>
      <c r="AA14" s="97">
        <f>COUNTIFS('Versión A_Anverso'!AD11:AD45,"=NP",'Versión A_Anverso'!C11:C45,"=M")</f>
        <v>0</v>
      </c>
      <c r="AB14" s="97">
        <f>COUNTIF('Versión A_Anverso'!AD11:AD45,"=NP")</f>
        <v>0</v>
      </c>
      <c r="AL14" s="11"/>
    </row>
    <row r="15" spans="1:38" s="9" customFormat="1" ht="26.1" customHeight="1">
      <c r="A15" s="51">
        <v>9</v>
      </c>
      <c r="B15" s="179" t="s">
        <v>146</v>
      </c>
      <c r="C15" s="180"/>
      <c r="D15" s="180"/>
      <c r="E15" s="180"/>
      <c r="F15" s="181"/>
      <c r="G15" s="71"/>
      <c r="H15" s="45"/>
      <c r="I15" s="45"/>
      <c r="J15" s="172"/>
      <c r="K15" s="172"/>
      <c r="L15" s="172"/>
      <c r="M15" s="199"/>
      <c r="N15" s="175"/>
      <c r="O15" s="175"/>
      <c r="P15" s="175"/>
      <c r="Q15" s="175"/>
      <c r="R15" s="45"/>
      <c r="S15" s="211" t="s">
        <v>55</v>
      </c>
      <c r="T15" s="212"/>
      <c r="U15" s="212"/>
      <c r="V15" s="212"/>
      <c r="W15" s="212"/>
      <c r="X15" s="212"/>
      <c r="Y15" s="213"/>
      <c r="Z15" s="49">
        <f>COUNTIFS('Versión A_Anverso'!AD11:AD45,"&gt;0",'Versión A_Anverso'!AD11:AD45,"&lt;6",'Versión A_Anverso'!C11:C45,"=H")</f>
        <v>0</v>
      </c>
      <c r="AA15" s="49">
        <f>COUNTIFS('Versión A_Anverso'!AD11:AD45,"&gt;0",'Versión A_Anverso'!AD11:AD45,"&lt;6",'Versión A_Anverso'!C11:C45,"=M")</f>
        <v>0</v>
      </c>
      <c r="AB15" s="49">
        <f>COUNTIFS('Versión A_Anverso'!AD11:AD45,"&gt;0",'Versión A_Anverso'!AD11:AD45,"&lt;6")</f>
        <v>0</v>
      </c>
      <c r="AL15" s="12"/>
    </row>
    <row r="16" spans="1:38" s="8" customFormat="1" ht="26.1" customHeight="1">
      <c r="A16" s="51">
        <v>10</v>
      </c>
      <c r="B16" s="220"/>
      <c r="C16" s="221"/>
      <c r="D16" s="221"/>
      <c r="E16" s="221"/>
      <c r="F16" s="222"/>
      <c r="G16" s="71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204" t="s">
        <v>56</v>
      </c>
      <c r="T16" s="205"/>
      <c r="U16" s="205"/>
      <c r="V16" s="205"/>
      <c r="W16" s="205"/>
      <c r="X16" s="205"/>
      <c r="Y16" s="206"/>
      <c r="Z16" s="119">
        <f>COUNTIFS('Versión A_Anverso'!AD11:AD45,"&gt;=6",'Versión A_Anverso'!AD11:AD45,"&lt;7",'Versión A_Anverso'!C11:C45,"=H")</f>
        <v>0</v>
      </c>
      <c r="AA16" s="50">
        <f>COUNTIFS('Versión A_Anverso'!AD11:AD45,"&gt;=6",'Versión A_Anverso'!AD11:AD45,"&lt;7",'Versión A_Anverso'!C11:C45,"=M")</f>
        <v>0</v>
      </c>
      <c r="AB16" s="50">
        <f>COUNTIFS('Versión A_Anverso'!AD11:AD45,"&gt;=6",'Versión A_Anverso'!AD11:AD45,"&lt;7")</f>
        <v>0</v>
      </c>
      <c r="AL16" s="13"/>
    </row>
    <row r="17" spans="1:38" s="14" customFormat="1" ht="26.1" customHeight="1">
      <c r="A17" s="46"/>
      <c r="B17" s="46"/>
      <c r="C17" s="46"/>
      <c r="D17" s="46"/>
      <c r="E17" s="46"/>
      <c r="F17" s="98" t="s">
        <v>151</v>
      </c>
      <c r="G17" s="99">
        <f>SUM(G7:G16)</f>
        <v>0</v>
      </c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200" t="s">
        <v>57</v>
      </c>
      <c r="T17" s="201"/>
      <c r="U17" s="201"/>
      <c r="V17" s="201"/>
      <c r="W17" s="201"/>
      <c r="X17" s="201"/>
      <c r="Y17" s="202"/>
      <c r="Z17" s="47">
        <f>COUNTIFS('Versión A_Anverso'!AD11:AD45,"&gt;=7",'Versión A_Anverso'!AD11:AD45,"&lt;8",'Versión A_Anverso'!C11:C45,"=H")</f>
        <v>0</v>
      </c>
      <c r="AA17" s="47">
        <f>COUNTIFS('Versión A_Anverso'!AD11:AD45,"&gt;=7",'Versión A_Anverso'!AD11:AD45,"&lt;8",'Versión A_Anverso'!C11:C45,"=M")</f>
        <v>0</v>
      </c>
      <c r="AB17" s="48">
        <f>COUNTIFS('Versión A_Anverso'!AD11:AD45,"&gt;=7",'Versión A_Anverso'!AD11:AD45,"&lt;8")</f>
        <v>0</v>
      </c>
      <c r="AL17" s="15"/>
    </row>
    <row r="18" spans="1:38" s="8" customFormat="1" ht="26.1" customHeight="1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200" t="s">
        <v>58</v>
      </c>
      <c r="T18" s="201"/>
      <c r="U18" s="201"/>
      <c r="V18" s="201"/>
      <c r="W18" s="201"/>
      <c r="X18" s="201"/>
      <c r="Y18" s="202"/>
      <c r="Z18" s="47">
        <f>COUNTIFS('Versión A_Anverso'!AD11:AD45,"&gt;=8",'Versión A_Anverso'!AD11:AD45,"&lt;9",'Versión A_Anverso'!C11:C45,"=H")</f>
        <v>0</v>
      </c>
      <c r="AA18" s="47">
        <f>COUNTIFS('Versión A_Anverso'!AD11:AD45,"&gt;=8",'Versión A_Anverso'!AD11:AD45,"&lt;9",'Versión A_Anverso'!C11:C45,"=M")</f>
        <v>0</v>
      </c>
      <c r="AB18" s="48">
        <f>COUNTIFS('Versión A_Anverso'!AD11:AD45,"&gt;=8",'Versión A_Anverso'!AD11:AD45,"&lt;9")</f>
        <v>0</v>
      </c>
    </row>
    <row r="19" spans="1:38" s="8" customFormat="1" ht="26.1" customHeight="1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200" t="s">
        <v>59</v>
      </c>
      <c r="T19" s="201"/>
      <c r="U19" s="201"/>
      <c r="V19" s="201"/>
      <c r="W19" s="201"/>
      <c r="X19" s="201"/>
      <c r="Y19" s="202"/>
      <c r="Z19" s="47">
        <f>COUNTIFS('Versión A_Anverso'!AD11:AD45,"&gt;=9",'Versión A_Anverso'!AD11:AD45,"&lt;=10",'Versión A_Anverso'!C11:C45,"=H")</f>
        <v>0</v>
      </c>
      <c r="AA19" s="47">
        <f>COUNTIFS('Versión A_Anverso'!AD11:AD45,"&gt;=9",'Versión A_Anverso'!AD11:AD45,"&lt;=10",'Versión A_Anverso'!C11:C45,"=M")</f>
        <v>0</v>
      </c>
      <c r="AB19" s="48">
        <f>COUNTIFS('Versión A_Anverso'!AD11:AD45,"&gt;=9",'Versión A_Anverso'!AD11:AD45,"&lt;=10")</f>
        <v>0</v>
      </c>
    </row>
    <row r="20" spans="1:38" s="8" customFormat="1" ht="18" customHeight="1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</row>
    <row r="21" spans="1:38" s="8" customFormat="1" ht="18" customHeight="1">
      <c r="A21" s="223" t="s">
        <v>18</v>
      </c>
      <c r="B21" s="223"/>
      <c r="C21" s="223"/>
      <c r="D21" s="223"/>
      <c r="E21" s="223"/>
      <c r="F21" s="226" t="s">
        <v>19</v>
      </c>
      <c r="G21" s="225" t="s">
        <v>124</v>
      </c>
      <c r="H21" s="24"/>
      <c r="I21" s="24"/>
      <c r="J21" s="24"/>
      <c r="K21" s="20"/>
      <c r="L21" s="20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</row>
    <row r="22" spans="1:38" s="8" customFormat="1" ht="18" customHeight="1">
      <c r="A22" s="223"/>
      <c r="B22" s="223"/>
      <c r="C22" s="223"/>
      <c r="D22" s="223"/>
      <c r="E22" s="223"/>
      <c r="F22" s="226"/>
      <c r="G22" s="225"/>
      <c r="H22" s="24"/>
      <c r="I22" s="24"/>
      <c r="J22" s="24"/>
      <c r="K22" s="20"/>
      <c r="L22" s="20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</row>
    <row r="23" spans="1:38" s="8" customFormat="1" ht="25.35" customHeight="1">
      <c r="A23" s="224" t="s">
        <v>23</v>
      </c>
      <c r="B23" s="224"/>
      <c r="C23" s="224"/>
      <c r="D23" s="224"/>
      <c r="E23" s="224"/>
      <c r="F23" s="227">
        <f>COUNTIF('Versión A_Anverso'!F8:O10,"&lt;&gt;"&amp;"")</f>
        <v>0</v>
      </c>
      <c r="G23" s="207" t="e">
        <f>'Versión A_Anverso'!Q47</f>
        <v>#DIV/0!</v>
      </c>
      <c r="H23" s="25"/>
      <c r="I23" s="25"/>
      <c r="J23" s="25"/>
      <c r="K23" s="22"/>
      <c r="L23" s="22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</row>
    <row r="24" spans="1:38" s="8" customFormat="1" ht="38.1" customHeight="1">
      <c r="A24" s="228" t="s">
        <v>20</v>
      </c>
      <c r="B24" s="230"/>
      <c r="C24" s="228" t="s">
        <v>21</v>
      </c>
      <c r="D24" s="229"/>
      <c r="E24" s="230"/>
      <c r="F24" s="227"/>
      <c r="G24" s="207"/>
      <c r="H24" s="25"/>
      <c r="I24" s="25"/>
      <c r="J24" s="25"/>
      <c r="K24" s="20"/>
      <c r="L24" s="20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</row>
    <row r="25" spans="1:38" s="8" customFormat="1" ht="31.35" customHeight="1">
      <c r="A25" s="234"/>
      <c r="B25" s="234"/>
      <c r="C25" s="231"/>
      <c r="D25" s="232"/>
      <c r="E25" s="233"/>
      <c r="F25" s="227"/>
      <c r="G25" s="207"/>
      <c r="H25" s="25"/>
      <c r="I25" s="25"/>
      <c r="J25" s="25"/>
      <c r="K25" s="23"/>
      <c r="L25" s="23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</row>
    <row r="26" spans="1:38" s="8" customFormat="1" ht="31.35" customHeight="1">
      <c r="A26" s="21"/>
      <c r="B26" s="21"/>
      <c r="C26" s="21"/>
      <c r="D26" s="21"/>
      <c r="E26" s="21"/>
      <c r="F26" s="25"/>
      <c r="G26" s="25"/>
      <c r="H26" s="25"/>
      <c r="I26" s="25"/>
      <c r="J26" s="25"/>
      <c r="K26" s="21"/>
      <c r="L26" s="21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</row>
    <row r="27" spans="1:38" s="8" customFormat="1" ht="31.35" customHeight="1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</row>
    <row r="28" spans="1:38" s="8" customFormat="1" ht="31.35" customHeight="1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</row>
    <row r="29" spans="1:38" s="8" customFormat="1" ht="31.35" customHeight="1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</row>
    <row r="30" spans="1:38" s="8" customFormat="1" ht="31.35" customHeight="1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</row>
    <row r="31" spans="1:38" s="8" customFormat="1" ht="51" customHeight="1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</row>
    <row r="32" spans="1:38" s="8" customFormat="1" ht="31.35" customHeight="1">
      <c r="A32" s="19"/>
      <c r="B32" s="19"/>
      <c r="C32" s="19"/>
      <c r="D32" s="190" t="s">
        <v>32</v>
      </c>
      <c r="E32" s="191"/>
      <c r="F32" s="191"/>
      <c r="G32" s="191"/>
      <c r="H32" s="191"/>
      <c r="I32" s="191"/>
      <c r="J32" s="192"/>
      <c r="K32" s="19"/>
      <c r="L32" s="19"/>
      <c r="M32" s="190" t="s">
        <v>126</v>
      </c>
      <c r="N32" s="191"/>
      <c r="O32" s="191"/>
      <c r="P32" s="191"/>
      <c r="Q32" s="191"/>
      <c r="R32" s="191"/>
      <c r="S32" s="191"/>
      <c r="T32" s="191"/>
      <c r="U32" s="192"/>
      <c r="V32" s="19"/>
      <c r="W32" s="19"/>
      <c r="X32" s="190" t="s">
        <v>33</v>
      </c>
      <c r="Y32" s="191"/>
      <c r="Z32" s="191"/>
      <c r="AA32" s="191"/>
      <c r="AB32" s="192"/>
    </row>
    <row r="33" spans="1:28" s="8" customFormat="1" ht="31.35" customHeight="1">
      <c r="A33" s="19"/>
      <c r="B33" s="19"/>
      <c r="C33" s="19"/>
      <c r="D33" s="214">
        <f>'Versión A_Anverso'!E4</f>
        <v>0</v>
      </c>
      <c r="E33" s="215"/>
      <c r="F33" s="215"/>
      <c r="G33" s="215"/>
      <c r="H33" s="215"/>
      <c r="I33" s="215"/>
      <c r="J33" s="216"/>
      <c r="K33" s="19"/>
      <c r="L33" s="19"/>
      <c r="M33" s="193" t="s">
        <v>140</v>
      </c>
      <c r="N33" s="194"/>
      <c r="O33" s="194"/>
      <c r="P33" s="194"/>
      <c r="Q33" s="194"/>
      <c r="R33" s="194"/>
      <c r="S33" s="194"/>
      <c r="T33" s="194"/>
      <c r="U33" s="195"/>
      <c r="V33" s="19"/>
      <c r="W33" s="19"/>
      <c r="X33" s="184"/>
      <c r="Y33" s="185"/>
      <c r="Z33" s="185"/>
      <c r="AA33" s="185"/>
      <c r="AB33" s="186"/>
    </row>
    <row r="34" spans="1:28" s="8" customFormat="1" ht="50.1" customHeight="1">
      <c r="A34" s="19"/>
      <c r="B34" s="19"/>
      <c r="C34" s="19"/>
      <c r="D34" s="217"/>
      <c r="E34" s="218"/>
      <c r="F34" s="218"/>
      <c r="G34" s="218"/>
      <c r="H34" s="218"/>
      <c r="I34" s="218"/>
      <c r="J34" s="219"/>
      <c r="K34" s="19"/>
      <c r="L34" s="19"/>
      <c r="M34" s="196"/>
      <c r="N34" s="197"/>
      <c r="O34" s="197"/>
      <c r="P34" s="197"/>
      <c r="Q34" s="197"/>
      <c r="R34" s="197"/>
      <c r="S34" s="197"/>
      <c r="T34" s="197"/>
      <c r="U34" s="198"/>
      <c r="V34" s="19"/>
      <c r="W34" s="19"/>
      <c r="X34" s="187"/>
      <c r="Y34" s="188"/>
      <c r="Z34" s="188"/>
      <c r="AA34" s="188"/>
      <c r="AB34" s="189"/>
    </row>
    <row r="35" spans="1:28" ht="31.35" customHeight="1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 t="str">
        <f>IF(F35="","",COUNT(´1´+´1´1, R35:X35))</f>
        <v/>
      </c>
      <c r="Z35" s="19" t="str">
        <f>IF(F35="","",SUM(R35:X35))</f>
        <v/>
      </c>
      <c r="AA35" s="19" t="str">
        <f>IF(F35="","",IF(#REF!&lt;&gt;0,#REF!,(IF(Z35=0,"",IF(Z35&lt;0.5,5,TRUNC((Z35*10),1))))))</f>
        <v/>
      </c>
      <c r="AB35" s="19" t="str">
        <f>IF(AA35="","",VLOOKUP(AA35,#REF!,2,FALSE))</f>
        <v/>
      </c>
    </row>
  </sheetData>
  <sheetProtection algorithmName="SHA-512" hashValue="uNl7mNvYu+dwr9m4p3ALz43rXtVueDweRoDE2mpEh/VZhaLYOfOd50AK9p15t3JqUsZQOQa7VUC9NYMa0rJttg==" saltValue="vWCMGuc2quqEcyfo1s7sIg==" spinCount="100000" sheet="1" objects="1" scenarios="1" formatCells="0" formatColumns="0" formatRows="0"/>
  <mergeCells count="71">
    <mergeCell ref="B13:F13"/>
    <mergeCell ref="B12:F12"/>
    <mergeCell ref="D32:J32"/>
    <mergeCell ref="D33:J34"/>
    <mergeCell ref="B14:F14"/>
    <mergeCell ref="B15:F15"/>
    <mergeCell ref="B16:F16"/>
    <mergeCell ref="A21:E22"/>
    <mergeCell ref="A23:E23"/>
    <mergeCell ref="G21:G22"/>
    <mergeCell ref="F21:F22"/>
    <mergeCell ref="F23:F25"/>
    <mergeCell ref="C24:E24"/>
    <mergeCell ref="A24:B24"/>
    <mergeCell ref="C25:E25"/>
    <mergeCell ref="A25:B25"/>
    <mergeCell ref="G23:G25"/>
    <mergeCell ref="S6:AB6"/>
    <mergeCell ref="S8:Y8"/>
    <mergeCell ref="S9:Y9"/>
    <mergeCell ref="S10:Y10"/>
    <mergeCell ref="S18:Y18"/>
    <mergeCell ref="S13:Y13"/>
    <mergeCell ref="S14:Y14"/>
    <mergeCell ref="S15:Y15"/>
    <mergeCell ref="B9:F9"/>
    <mergeCell ref="B10:F10"/>
    <mergeCell ref="A6:F6"/>
    <mergeCell ref="X33:AB34"/>
    <mergeCell ref="M32:U32"/>
    <mergeCell ref="M33:U34"/>
    <mergeCell ref="M14:M15"/>
    <mergeCell ref="N12:Q13"/>
    <mergeCell ref="N14:Q15"/>
    <mergeCell ref="X32:AB32"/>
    <mergeCell ref="S11:Y11"/>
    <mergeCell ref="S19:Y19"/>
    <mergeCell ref="S7:Y7"/>
    <mergeCell ref="S12:Y12"/>
    <mergeCell ref="S16:Y16"/>
    <mergeCell ref="S17:Y17"/>
    <mergeCell ref="A4:F4"/>
    <mergeCell ref="G3:R3"/>
    <mergeCell ref="G4:R4"/>
    <mergeCell ref="J12:L15"/>
    <mergeCell ref="J9:L11"/>
    <mergeCell ref="J6:Q6"/>
    <mergeCell ref="P8:Q9"/>
    <mergeCell ref="J8:L8"/>
    <mergeCell ref="M8:O9"/>
    <mergeCell ref="J7:Q7"/>
    <mergeCell ref="M10:O11"/>
    <mergeCell ref="P10:Q11"/>
    <mergeCell ref="M12:M13"/>
    <mergeCell ref="B7:F7"/>
    <mergeCell ref="B8:F8"/>
    <mergeCell ref="B11:F11"/>
    <mergeCell ref="G1:R1"/>
    <mergeCell ref="G2:R2"/>
    <mergeCell ref="AA3:AB3"/>
    <mergeCell ref="AA4:AB4"/>
    <mergeCell ref="S1:T1"/>
    <mergeCell ref="S2:T2"/>
    <mergeCell ref="S4:X4"/>
    <mergeCell ref="S3:X3"/>
    <mergeCell ref="Y3:Z3"/>
    <mergeCell ref="Y4:Z4"/>
    <mergeCell ref="U1:X1"/>
    <mergeCell ref="Y1:Z1"/>
    <mergeCell ref="Y2:Z2"/>
    <mergeCell ref="U2:X2"/>
  </mergeCells>
  <printOptions horizontalCentered="1"/>
  <pageMargins left="0.51181102362204722" right="0.15748031496062992" top="0.51181102362204722" bottom="0.39370078740157483" header="0.19685039370078741" footer="0.19685039370078741"/>
  <pageSetup scale="50" orientation="landscape" r:id="rId1"/>
  <headerFooter alignWithMargins="0">
    <oddFooter>&amp;L&amp;"Calibri,Normal"&amp;K000000REINCO_207_v2
(En validación)&amp;C&amp;"Calibri,Normal"&amp;K000000Reverso&amp;R&amp;"Calibri,Normal"&amp;K000000&amp;D&amp;T</oddFooter>
  </headerFooter>
  <rowBreaks count="1" manualBreakCount="1">
    <brk id="3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0"/>
  <sheetViews>
    <sheetView view="pageBreakPreview" topLeftCell="A10" zoomScaleNormal="100" zoomScaleSheetLayoutView="80" workbookViewId="0">
      <selection activeCell="B49" sqref="B49:C49"/>
    </sheetView>
  </sheetViews>
  <sheetFormatPr baseColWidth="10" defaultRowHeight="15"/>
  <cols>
    <col min="1" max="1" width="3.7109375" customWidth="1"/>
    <col min="2" max="2" width="17.42578125" customWidth="1"/>
    <col min="3" max="3" width="30" customWidth="1"/>
    <col min="4" max="4" width="20.7109375" style="30" customWidth="1"/>
    <col min="5" max="5" width="11.140625" style="4" customWidth="1"/>
    <col min="6" max="6" width="11" style="4" customWidth="1"/>
    <col min="7" max="7" width="61" customWidth="1"/>
  </cols>
  <sheetData>
    <row r="1" spans="1:8" ht="24" customHeight="1">
      <c r="A1" s="235"/>
      <c r="B1" s="235"/>
      <c r="C1" s="235"/>
      <c r="D1" s="235"/>
      <c r="E1" s="235"/>
      <c r="F1" s="235"/>
      <c r="G1" s="235"/>
      <c r="H1" s="2"/>
    </row>
    <row r="2" spans="1:8" ht="26.1" customHeight="1">
      <c r="A2" s="246" t="s">
        <v>134</v>
      </c>
      <c r="B2" s="246"/>
      <c r="C2" s="246"/>
      <c r="D2" s="246"/>
      <c r="E2" s="246"/>
      <c r="F2" s="246"/>
      <c r="G2" s="246"/>
      <c r="H2" s="2"/>
    </row>
    <row r="3" spans="1:8" ht="17.100000000000001" customHeight="1">
      <c r="A3" s="240" t="s">
        <v>125</v>
      </c>
      <c r="B3" s="240"/>
      <c r="C3" s="240"/>
      <c r="D3" s="240"/>
      <c r="E3" s="240" t="s">
        <v>118</v>
      </c>
      <c r="F3" s="240"/>
      <c r="G3" s="62" t="s">
        <v>117</v>
      </c>
      <c r="H3" s="3"/>
    </row>
    <row r="4" spans="1:8" ht="22.35" customHeight="1">
      <c r="A4" s="239" t="str">
        <f>'Versión A_Anverso'!E2</f>
        <v>BACHILLERES EXPERIMENTAL MIXTA</v>
      </c>
      <c r="B4" s="239"/>
      <c r="C4" s="239"/>
      <c r="D4" s="239"/>
      <c r="E4" s="239" t="str">
        <f>'Versión A_Anverso'!V2</f>
        <v>30EBH0417C</v>
      </c>
      <c r="F4" s="239"/>
      <c r="G4" s="63" t="str">
        <f>'Versión A_Anverso'!X2</f>
        <v>XALAPA</v>
      </c>
    </row>
    <row r="5" spans="1:8" ht="7.35" customHeight="1">
      <c r="A5" s="247"/>
      <c r="B5" s="247"/>
      <c r="C5" s="247"/>
      <c r="D5" s="247"/>
      <c r="E5" s="247"/>
      <c r="F5" s="247"/>
      <c r="G5" s="247"/>
    </row>
    <row r="6" spans="1:8" s="29" customFormat="1" ht="21.75" customHeight="1">
      <c r="A6" s="248" t="s">
        <v>43</v>
      </c>
      <c r="B6" s="248"/>
      <c r="C6" s="63" t="str">
        <f>'Versión A_Anverso'!AD4</f>
        <v>2021-2022</v>
      </c>
      <c r="D6" s="87" t="s">
        <v>44</v>
      </c>
      <c r="E6" s="249">
        <f>'Versión A_Reverso'!X33</f>
        <v>0</v>
      </c>
      <c r="F6" s="250"/>
      <c r="G6" s="64" t="s">
        <v>119</v>
      </c>
    </row>
    <row r="7" spans="1:8" ht="20.25" customHeight="1">
      <c r="A7" s="240" t="s">
        <v>45</v>
      </c>
      <c r="B7" s="240"/>
      <c r="C7" s="238">
        <f>'Versión A_Anverso'!E4</f>
        <v>0</v>
      </c>
      <c r="D7" s="239"/>
      <c r="E7" s="239"/>
      <c r="F7" s="239"/>
      <c r="G7" s="65" t="str">
        <f>CONCATENATE('Versión A_Anverso'!AB4,"  -  ",'Versión A_Anverso'!AD2,"  -  ",'Versión A_Anverso'!AE2)</f>
        <v>I  -  1  -  B</v>
      </c>
    </row>
    <row r="8" spans="1:8" ht="23.25" customHeight="1">
      <c r="A8" s="240" t="s">
        <v>46</v>
      </c>
      <c r="B8" s="240"/>
      <c r="C8" s="239">
        <f>'Versión A_Anverso'!V4</f>
        <v>0</v>
      </c>
      <c r="D8" s="239"/>
      <c r="E8" s="239"/>
      <c r="F8" s="239"/>
      <c r="G8" s="73" t="str">
        <f>CONCATENATE("Horario de asesoría: ",'Versión A_Reverso'!A25," - ",'Versión A_Reverso'!C25)</f>
        <v xml:space="preserve">Horario de asesoría:  - </v>
      </c>
    </row>
    <row r="9" spans="1:8" ht="7.35" customHeight="1">
      <c r="A9" s="26"/>
      <c r="B9" s="26"/>
      <c r="C9" s="26"/>
      <c r="D9" s="38"/>
      <c r="E9" s="28"/>
      <c r="F9" s="28"/>
      <c r="G9" s="39"/>
    </row>
    <row r="10" spans="1:8" ht="21.75" customHeight="1">
      <c r="A10" s="253" t="s">
        <v>47</v>
      </c>
      <c r="B10" s="254" t="s">
        <v>48</v>
      </c>
      <c r="C10" s="254"/>
      <c r="D10" s="255" t="s">
        <v>42</v>
      </c>
      <c r="E10" s="256" t="s">
        <v>120</v>
      </c>
      <c r="F10" s="252" t="s">
        <v>133</v>
      </c>
      <c r="G10" s="251" t="s">
        <v>138</v>
      </c>
    </row>
    <row r="11" spans="1:8" ht="10.35" customHeight="1">
      <c r="A11" s="253"/>
      <c r="B11" s="254"/>
      <c r="C11" s="254"/>
      <c r="D11" s="255"/>
      <c r="E11" s="256"/>
      <c r="F11" s="252"/>
      <c r="G11" s="251"/>
    </row>
    <row r="12" spans="1:8" ht="30" customHeight="1">
      <c r="A12" s="68">
        <v>1</v>
      </c>
      <c r="B12" s="236" t="str">
        <f>IF('Versión A_Anverso'!B11="","",'Versión A_Anverso'!B11)</f>
        <v>APARICIO AMADOR * PABLO YAHIR</v>
      </c>
      <c r="C12" s="236"/>
      <c r="D12" s="70" t="str">
        <f>IF('Versión A_Anverso'!D11="","",'Versión A_Anverso'!D11)</f>
        <v/>
      </c>
      <c r="E12" s="66" t="e">
        <f>IF('Versión A_Anverso'!B11="","",(('Versión A_Anverso'!P11)/'Versión A_Reverso'!$F$23))</f>
        <v>#DIV/0!</v>
      </c>
      <c r="F12" s="82">
        <f>IF('Versión A_Anverso'!B11="","",'Versión A_Anverso'!AC11)</f>
        <v>0</v>
      </c>
      <c r="G12" s="84" t="str">
        <f>IF('Versión A_Anverso'!AH11="","",'Versión A_Anverso'!AH11)</f>
        <v/>
      </c>
    </row>
    <row r="13" spans="1:8" ht="30" customHeight="1">
      <c r="A13" s="68">
        <v>2</v>
      </c>
      <c r="B13" s="236" t="str">
        <f>IF('Versión A_Anverso'!B12="","",'Versión A_Anverso'!B12)</f>
        <v>CAPISTRAN LARA * MARIA ELIZABETH</v>
      </c>
      <c r="C13" s="236"/>
      <c r="D13" s="70" t="str">
        <f>IF('Versión A_Anverso'!D12="","",'Versión A_Anverso'!D12)</f>
        <v/>
      </c>
      <c r="E13" s="66" t="e">
        <f>IF('Versión A_Anverso'!B12="","",(('Versión A_Anverso'!P12)/'Versión A_Reverso'!$F$23))</f>
        <v>#DIV/0!</v>
      </c>
      <c r="F13" s="82">
        <f>IF('Versión A_Anverso'!B12="","",'Versión A_Anverso'!AC12)</f>
        <v>0</v>
      </c>
      <c r="G13" s="84" t="str">
        <f>IF('Versión A_Anverso'!AH12="","",'Versión A_Anverso'!AH12)</f>
        <v/>
      </c>
    </row>
    <row r="14" spans="1:8" s="32" customFormat="1" ht="30" customHeight="1">
      <c r="A14" s="69">
        <v>3</v>
      </c>
      <c r="B14" s="237" t="str">
        <f>IF('Versión A_Anverso'!B13="","",'Versión A_Anverso'!B13)</f>
        <v>CONTRERAS HERNANDEZ * AMERICA LIZBETH</v>
      </c>
      <c r="C14" s="237"/>
      <c r="D14" s="70" t="str">
        <f>IF('Versión A_Anverso'!D13="","",'Versión A_Anverso'!D13)</f>
        <v/>
      </c>
      <c r="E14" s="66" t="e">
        <f>IF('Versión A_Anverso'!B13="","",(('Versión A_Anverso'!P13)/'Versión A_Reverso'!$F$23))</f>
        <v>#DIV/0!</v>
      </c>
      <c r="F14" s="82">
        <f>IF('Versión A_Anverso'!B13="","",'Versión A_Anverso'!AC13)</f>
        <v>0</v>
      </c>
      <c r="G14" s="84" t="str">
        <f>IF('Versión A_Anverso'!AH13="","",'Versión A_Anverso'!AH13)</f>
        <v/>
      </c>
    </row>
    <row r="15" spans="1:8" ht="30" customHeight="1">
      <c r="A15" s="68">
        <v>4</v>
      </c>
      <c r="B15" s="236" t="str">
        <f>IF('Versión A_Anverso'!B14="","",'Versión A_Anverso'!B14)</f>
        <v>DURAN JUAREZ * JONATHAN DE JESUS</v>
      </c>
      <c r="C15" s="236"/>
      <c r="D15" s="70" t="str">
        <f>IF('Versión A_Anverso'!D14="","",'Versión A_Anverso'!D14)</f>
        <v/>
      </c>
      <c r="E15" s="66" t="e">
        <f>IF('Versión A_Anverso'!B14="","",(('Versión A_Anverso'!P14)/'Versión A_Reverso'!$F$23))</f>
        <v>#DIV/0!</v>
      </c>
      <c r="F15" s="82">
        <f>IF('Versión A_Anverso'!B14="","",'Versión A_Anverso'!AC14)</f>
        <v>0</v>
      </c>
      <c r="G15" s="84" t="str">
        <f>IF('Versión A_Anverso'!AH14="","",'Versión A_Anverso'!AH14)</f>
        <v/>
      </c>
    </row>
    <row r="16" spans="1:8" ht="30" customHeight="1">
      <c r="A16" s="68">
        <v>5</v>
      </c>
      <c r="B16" s="236" t="str">
        <f>IF('Versión A_Anverso'!B15="","",'Versión A_Anverso'!B15)</f>
        <v>GARCIA GARCIA * XIMENA</v>
      </c>
      <c r="C16" s="236"/>
      <c r="D16" s="70" t="str">
        <f>IF('Versión A_Anverso'!D15="","",'Versión A_Anverso'!D15)</f>
        <v/>
      </c>
      <c r="E16" s="66" t="e">
        <f>IF('Versión A_Anverso'!B15="","",(('Versión A_Anverso'!P15)/'Versión A_Reverso'!$F$23))</f>
        <v>#DIV/0!</v>
      </c>
      <c r="F16" s="82">
        <f>IF('Versión A_Anverso'!B15="","",'Versión A_Anverso'!AC15)</f>
        <v>0</v>
      </c>
      <c r="G16" s="84" t="str">
        <f>IF('Versión A_Anverso'!AH15="","",'Versión A_Anverso'!AH15)</f>
        <v/>
      </c>
    </row>
    <row r="17" spans="1:7" ht="30" customHeight="1">
      <c r="A17" s="68">
        <v>6</v>
      </c>
      <c r="B17" s="236" t="str">
        <f>IF('Versión A_Anverso'!B16="","",'Versión A_Anverso'!B16)</f>
        <v>GARCIA REBOLLEDO * YAEL ADOLFO</v>
      </c>
      <c r="C17" s="236"/>
      <c r="D17" s="70" t="str">
        <f>IF('Versión A_Anverso'!D16="","",'Versión A_Anverso'!D16)</f>
        <v/>
      </c>
      <c r="E17" s="66" t="e">
        <f>IF('Versión A_Anverso'!B16="","",(('Versión A_Anverso'!P16)/'Versión A_Reverso'!$F$23))</f>
        <v>#DIV/0!</v>
      </c>
      <c r="F17" s="82">
        <f>IF('Versión A_Anverso'!B16="","",'Versión A_Anverso'!AC16)</f>
        <v>0</v>
      </c>
      <c r="G17" s="84" t="str">
        <f>IF('Versión A_Anverso'!AH16="","",'Versión A_Anverso'!AH16)</f>
        <v/>
      </c>
    </row>
    <row r="18" spans="1:7" ht="30" customHeight="1">
      <c r="A18" s="68">
        <v>7</v>
      </c>
      <c r="B18" s="236" t="str">
        <f>IF('Versión A_Anverso'!B17="","",'Versión A_Anverso'!B17)</f>
        <v>GARCIA VIVEROS * CARLOS ELIUD</v>
      </c>
      <c r="C18" s="236"/>
      <c r="D18" s="70" t="str">
        <f>IF('Versión A_Anverso'!D17="","",'Versión A_Anverso'!D17)</f>
        <v/>
      </c>
      <c r="E18" s="66" t="e">
        <f>IF('Versión A_Anverso'!B17="","",(('Versión A_Anverso'!P17)/'Versión A_Reverso'!$F$23))</f>
        <v>#DIV/0!</v>
      </c>
      <c r="F18" s="82">
        <f>IF('Versión A_Anverso'!B17="","",'Versión A_Anverso'!AC17)</f>
        <v>0</v>
      </c>
      <c r="G18" s="84" t="str">
        <f>IF('Versión A_Anverso'!AH17="","",'Versión A_Anverso'!AH17)</f>
        <v/>
      </c>
    </row>
    <row r="19" spans="1:7" ht="30" customHeight="1">
      <c r="A19" s="68">
        <v>8</v>
      </c>
      <c r="B19" s="236" t="str">
        <f>IF('Versión A_Anverso'!B18="","",'Versión A_Anverso'!B18)</f>
        <v>GARCIA ZAMORA * VIRGINIA NATZIELY</v>
      </c>
      <c r="C19" s="236"/>
      <c r="D19" s="70" t="str">
        <f>IF('Versión A_Anverso'!D18="","",'Versión A_Anverso'!D18)</f>
        <v/>
      </c>
      <c r="E19" s="66" t="e">
        <f>IF('Versión A_Anverso'!B18="","",(('Versión A_Anverso'!P18)/'Versión A_Reverso'!$F$23))</f>
        <v>#DIV/0!</v>
      </c>
      <c r="F19" s="82">
        <f>IF('Versión A_Anverso'!B18="","",'Versión A_Anverso'!AC18)</f>
        <v>0</v>
      </c>
      <c r="G19" s="84" t="str">
        <f>IF('Versión A_Anverso'!AH18="","",'Versión A_Anverso'!AH18)</f>
        <v/>
      </c>
    </row>
    <row r="20" spans="1:7" ht="30" customHeight="1">
      <c r="A20" s="68">
        <v>9</v>
      </c>
      <c r="B20" s="236" t="str">
        <f>IF('Versión A_Anverso'!B19="","",'Versión A_Anverso'!B19)</f>
        <v>GONZALEZ CAMPOS * CARLOS EDUARDO</v>
      </c>
      <c r="C20" s="236"/>
      <c r="D20" s="70" t="str">
        <f>IF('Versión A_Anverso'!D19="","",'Versión A_Anverso'!D19)</f>
        <v/>
      </c>
      <c r="E20" s="66" t="e">
        <f>IF('Versión A_Anverso'!B19="","",(('Versión A_Anverso'!P19)/'Versión A_Reverso'!$F$23))</f>
        <v>#DIV/0!</v>
      </c>
      <c r="F20" s="82">
        <f>IF('Versión A_Anverso'!B19="","",'Versión A_Anverso'!AC19)</f>
        <v>0</v>
      </c>
      <c r="G20" s="84" t="str">
        <f>IF('Versión A_Anverso'!AH19="","",'Versión A_Anverso'!AH19)</f>
        <v/>
      </c>
    </row>
    <row r="21" spans="1:7" s="32" customFormat="1" ht="30" customHeight="1">
      <c r="A21" s="69">
        <v>10</v>
      </c>
      <c r="B21" s="236" t="str">
        <f>IF('Versión A_Anverso'!B20="","",'Versión A_Anverso'!B20)</f>
        <v>GONZALEZ OCHOA * TAMARA ZURISADAY</v>
      </c>
      <c r="C21" s="236"/>
      <c r="D21" s="70" t="str">
        <f>IF('Versión A_Anverso'!D20="","",'Versión A_Anverso'!D20)</f>
        <v/>
      </c>
      <c r="E21" s="66" t="e">
        <f>IF('Versión A_Anverso'!B20="","",(('Versión A_Anverso'!P20)/'Versión A_Reverso'!$F$23))</f>
        <v>#DIV/0!</v>
      </c>
      <c r="F21" s="82">
        <f>IF('Versión A_Anverso'!B20="","",'Versión A_Anverso'!AC20)</f>
        <v>0</v>
      </c>
      <c r="G21" s="84" t="str">
        <f>IF('Versión A_Anverso'!AH20="","",'Versión A_Anverso'!AH20)</f>
        <v/>
      </c>
    </row>
    <row r="22" spans="1:7" ht="30" customHeight="1">
      <c r="A22" s="68">
        <v>11</v>
      </c>
      <c r="B22" s="236" t="str">
        <f>IF('Versión A_Anverso'!B21="","",'Versión A_Anverso'!B21)</f>
        <v>HERNANDEZ MARIN * KAREN GUADALUPE</v>
      </c>
      <c r="C22" s="236"/>
      <c r="D22" s="70" t="str">
        <f>IF('Versión A_Anverso'!D21="","",'Versión A_Anverso'!D21)</f>
        <v/>
      </c>
      <c r="E22" s="66" t="e">
        <f>IF('Versión A_Anverso'!B21="","",(('Versión A_Anverso'!P21)/'Versión A_Reverso'!$F$23))</f>
        <v>#DIV/0!</v>
      </c>
      <c r="F22" s="82">
        <f>IF('Versión A_Anverso'!B21="","",'Versión A_Anverso'!AC21)</f>
        <v>0</v>
      </c>
      <c r="G22" s="84" t="str">
        <f>IF('Versión A_Anverso'!AH21="","",'Versión A_Anverso'!AH21)</f>
        <v/>
      </c>
    </row>
    <row r="23" spans="1:7" ht="30" customHeight="1">
      <c r="A23" s="68">
        <v>12</v>
      </c>
      <c r="B23" s="236" t="str">
        <f>IF('Versión A_Anverso'!B22="","",'Versión A_Anverso'!B22)</f>
        <v>JIMENEZ MARIN * JAZMIN</v>
      </c>
      <c r="C23" s="236"/>
      <c r="D23" s="70" t="str">
        <f>IF('Versión A_Anverso'!D22="","",'Versión A_Anverso'!D22)</f>
        <v/>
      </c>
      <c r="E23" s="66" t="e">
        <f>IF('Versión A_Anverso'!B22="","",(('Versión A_Anverso'!P22)/'Versión A_Reverso'!$F$23))</f>
        <v>#DIV/0!</v>
      </c>
      <c r="F23" s="82">
        <f>IF('Versión A_Anverso'!B22="","",'Versión A_Anverso'!AC22)</f>
        <v>0</v>
      </c>
      <c r="G23" s="84" t="str">
        <f>IF('Versión A_Anverso'!AH22="","",'Versión A_Anverso'!AH22)</f>
        <v/>
      </c>
    </row>
    <row r="24" spans="1:7" s="32" customFormat="1" ht="30" customHeight="1">
      <c r="A24" s="69">
        <v>13</v>
      </c>
      <c r="B24" s="236" t="str">
        <f>IF('Versión A_Anverso'!B23="","",'Versión A_Anverso'!B23)</f>
        <v>MARTINEZ CARMONA * VIOLETA</v>
      </c>
      <c r="C24" s="236"/>
      <c r="D24" s="70" t="str">
        <f>IF('Versión A_Anverso'!D23="","",'Versión A_Anverso'!D23)</f>
        <v/>
      </c>
      <c r="E24" s="66" t="e">
        <f>IF('Versión A_Anverso'!B23="","",(('Versión A_Anverso'!P23)/'Versión A_Reverso'!$F$23))</f>
        <v>#DIV/0!</v>
      </c>
      <c r="F24" s="82">
        <f>IF('Versión A_Anverso'!B23="","",'Versión A_Anverso'!AC23)</f>
        <v>0</v>
      </c>
      <c r="G24" s="84" t="str">
        <f>IF('Versión A_Anverso'!AH23="","",'Versión A_Anverso'!AH23)</f>
        <v/>
      </c>
    </row>
    <row r="25" spans="1:7" ht="30" customHeight="1">
      <c r="A25" s="68">
        <v>14</v>
      </c>
      <c r="B25" s="236" t="str">
        <f>IF('Versión A_Anverso'!B24="","",'Versión A_Anverso'!B24)</f>
        <v>MELGAREJO JUAREZ * JOSE ELIAS</v>
      </c>
      <c r="C25" s="236"/>
      <c r="D25" s="70" t="str">
        <f>IF('Versión A_Anverso'!D24="","",'Versión A_Anverso'!D24)</f>
        <v/>
      </c>
      <c r="E25" s="66" t="e">
        <f>IF('Versión A_Anverso'!B24="","",(('Versión A_Anverso'!P24)/'Versión A_Reverso'!$F$23))</f>
        <v>#DIV/0!</v>
      </c>
      <c r="F25" s="82">
        <f>IF('Versión A_Anverso'!B24="","",'Versión A_Anverso'!AC24)</f>
        <v>0</v>
      </c>
      <c r="G25" s="84" t="str">
        <f>IF('Versión A_Anverso'!AH24="","",'Versión A_Anverso'!AH24)</f>
        <v/>
      </c>
    </row>
    <row r="26" spans="1:7" s="32" customFormat="1" ht="30" customHeight="1">
      <c r="A26" s="69">
        <v>15</v>
      </c>
      <c r="B26" s="236" t="str">
        <f>IF('Versión A_Anverso'!B25="","",'Versión A_Anverso'!B25)</f>
        <v>MORAN MARTINEZ * PAOLA GUADALUPE</v>
      </c>
      <c r="C26" s="236"/>
      <c r="D26" s="70" t="str">
        <f>IF('Versión A_Anverso'!D25="","",'Versión A_Anverso'!D25)</f>
        <v/>
      </c>
      <c r="E26" s="66" t="e">
        <f>IF('Versión A_Anverso'!B25="","",(('Versión A_Anverso'!P25)/'Versión A_Reverso'!$F$23))</f>
        <v>#DIV/0!</v>
      </c>
      <c r="F26" s="82">
        <f>IF('Versión A_Anverso'!B25="","",'Versión A_Anverso'!AC25)</f>
        <v>0</v>
      </c>
      <c r="G26" s="84" t="str">
        <f>IF('Versión A_Anverso'!AH25="","",'Versión A_Anverso'!AH25)</f>
        <v/>
      </c>
    </row>
    <row r="27" spans="1:7" ht="30" customHeight="1">
      <c r="A27" s="68">
        <v>16</v>
      </c>
      <c r="B27" s="236" t="str">
        <f>IF('Versión A_Anverso'!B26="","",'Versión A_Anverso'!B26)</f>
        <v>QUEZADA OLIVO * EDUARDO</v>
      </c>
      <c r="C27" s="236"/>
      <c r="D27" s="70" t="str">
        <f>IF('Versión A_Anverso'!D26="","",'Versión A_Anverso'!D26)</f>
        <v/>
      </c>
      <c r="E27" s="66" t="e">
        <f>IF('Versión A_Anverso'!B26="","",(('Versión A_Anverso'!P26)/'Versión A_Reverso'!$F$23))</f>
        <v>#DIV/0!</v>
      </c>
      <c r="F27" s="82">
        <f>IF('Versión A_Anverso'!B26="","",'Versión A_Anverso'!AC26)</f>
        <v>0</v>
      </c>
      <c r="G27" s="84" t="str">
        <f>IF('Versión A_Anverso'!AH26="","",'Versión A_Anverso'!AH26)</f>
        <v/>
      </c>
    </row>
    <row r="28" spans="1:7" ht="30" customHeight="1">
      <c r="A28" s="68">
        <v>17</v>
      </c>
      <c r="B28" s="236" t="str">
        <f>IF('Versión A_Anverso'!B27="","",'Versión A_Anverso'!B27)</f>
        <v>RIVERA VIVEROS * ANTONIO</v>
      </c>
      <c r="C28" s="236"/>
      <c r="D28" s="70" t="str">
        <f>IF('Versión A_Anverso'!D27="","",'Versión A_Anverso'!D27)</f>
        <v/>
      </c>
      <c r="E28" s="66" t="e">
        <f>IF('Versión A_Anverso'!B27="","",(('Versión A_Anverso'!P27)/'Versión A_Reverso'!$F$23))</f>
        <v>#DIV/0!</v>
      </c>
      <c r="F28" s="82">
        <f>IF('Versión A_Anverso'!B27="","",'Versión A_Anverso'!AC27)</f>
        <v>0</v>
      </c>
      <c r="G28" s="84" t="str">
        <f>IF('Versión A_Anverso'!AH27="","",'Versión A_Anverso'!AH27)</f>
        <v/>
      </c>
    </row>
    <row r="29" spans="1:7" ht="30" customHeight="1">
      <c r="A29" s="68">
        <v>18</v>
      </c>
      <c r="B29" s="236" t="str">
        <f>IF('Versión A_Anverso'!B28="","",'Versión A_Anverso'!B28)</f>
        <v>RIVERA VIVEROS * OTHONIEL</v>
      </c>
      <c r="C29" s="236"/>
      <c r="D29" s="70" t="str">
        <f>IF('Versión A_Anverso'!D28="","",'Versión A_Anverso'!D28)</f>
        <v/>
      </c>
      <c r="E29" s="66" t="e">
        <f>IF('Versión A_Anverso'!B28="","",(('Versión A_Anverso'!P28)/'Versión A_Reverso'!$F$23))</f>
        <v>#DIV/0!</v>
      </c>
      <c r="F29" s="82">
        <f>IF('Versión A_Anverso'!B28="","",'Versión A_Anverso'!AC28)</f>
        <v>0</v>
      </c>
      <c r="G29" s="84" t="str">
        <f>IF('Versión A_Anverso'!AH28="","",'Versión A_Anverso'!AH28)</f>
        <v/>
      </c>
    </row>
    <row r="30" spans="1:7" ht="30" customHeight="1">
      <c r="A30" s="68">
        <v>19</v>
      </c>
      <c r="B30" s="236" t="str">
        <f>IF('Versión A_Anverso'!B29="","",'Versión A_Anverso'!B29)</f>
        <v>SANGABRIEL PONZI * ALAVID</v>
      </c>
      <c r="C30" s="236"/>
      <c r="D30" s="70" t="str">
        <f>IF('Versión A_Anverso'!D29="","",'Versión A_Anverso'!D29)</f>
        <v/>
      </c>
      <c r="E30" s="66" t="e">
        <f>IF('Versión A_Anverso'!B29="","",(('Versión A_Anverso'!P29)/'Versión A_Reverso'!$F$23))</f>
        <v>#DIV/0!</v>
      </c>
      <c r="F30" s="82">
        <f>IF('Versión A_Anverso'!B29="","",'Versión A_Anverso'!AC29)</f>
        <v>0</v>
      </c>
      <c r="G30" s="84" t="str">
        <f>IF('Versión A_Anverso'!AH29="","",'Versión A_Anverso'!AH29)</f>
        <v/>
      </c>
    </row>
    <row r="31" spans="1:7" ht="30" customHeight="1">
      <c r="A31" s="68">
        <v>20</v>
      </c>
      <c r="B31" s="236" t="str">
        <f>IF('Versión A_Anverso'!B30="","",'Versión A_Anverso'!B30)</f>
        <v>SANTOS HERNANDEZ * YENDI NAYELI</v>
      </c>
      <c r="C31" s="236"/>
      <c r="D31" s="70" t="str">
        <f>IF('Versión A_Anverso'!D30="","",'Versión A_Anverso'!D30)</f>
        <v/>
      </c>
      <c r="E31" s="66" t="e">
        <f>IF('Versión A_Anverso'!B30="","",(('Versión A_Anverso'!P30)/'Versión A_Reverso'!$F$23))</f>
        <v>#DIV/0!</v>
      </c>
      <c r="F31" s="82">
        <f>IF('Versión A_Anverso'!B30="","",'Versión A_Anverso'!AC30)</f>
        <v>0</v>
      </c>
      <c r="G31" s="84" t="str">
        <f>IF('Versión A_Anverso'!AH30="","",'Versión A_Anverso'!AH30)</f>
        <v/>
      </c>
    </row>
    <row r="32" spans="1:7" ht="30" customHeight="1">
      <c r="A32" s="68">
        <v>21</v>
      </c>
      <c r="B32" s="236" t="str">
        <f>IF('Versión A_Anverso'!B31="","",'Versión A_Anverso'!B31)</f>
        <v>VAZQUEZ MARTINEZ * MIGUEL ALEJANDRO</v>
      </c>
      <c r="C32" s="236"/>
      <c r="D32" s="70" t="str">
        <f>IF('Versión A_Anverso'!D31="","",'Versión A_Anverso'!D31)</f>
        <v/>
      </c>
      <c r="E32" s="66" t="e">
        <f>IF('Versión A_Anverso'!B31="","",(('Versión A_Anverso'!P31)/'Versión A_Reverso'!$F$23))</f>
        <v>#DIV/0!</v>
      </c>
      <c r="F32" s="82">
        <f>IF('Versión A_Anverso'!B31="","",'Versión A_Anverso'!AC31)</f>
        <v>0</v>
      </c>
      <c r="G32" s="84" t="str">
        <f>IF('Versión A_Anverso'!AH31="","",'Versión A_Anverso'!AH31)</f>
        <v/>
      </c>
    </row>
    <row r="33" spans="1:8" ht="30" customHeight="1">
      <c r="A33" s="68">
        <v>22</v>
      </c>
      <c r="B33" s="236" t="str">
        <f>IF('Versión A_Anverso'!B32="","",'Versión A_Anverso'!B32)</f>
        <v>VELASCO ROSALES * GABRIELA</v>
      </c>
      <c r="C33" s="236"/>
      <c r="D33" s="70" t="str">
        <f>IF('Versión A_Anverso'!D32="","",'Versión A_Anverso'!D32)</f>
        <v/>
      </c>
      <c r="E33" s="66" t="e">
        <f>IF('Versión A_Anverso'!B32="","",(('Versión A_Anverso'!P32)/'Versión A_Reverso'!$F$23))</f>
        <v>#DIV/0!</v>
      </c>
      <c r="F33" s="82">
        <f>IF('Versión A_Anverso'!B32="","",'Versión A_Anverso'!AC32)</f>
        <v>0</v>
      </c>
      <c r="G33" s="84" t="str">
        <f>IF('Versión A_Anverso'!AH32="","",'Versión A_Anverso'!AH32)</f>
        <v/>
      </c>
    </row>
    <row r="34" spans="1:8" ht="30" customHeight="1">
      <c r="A34" s="68">
        <v>23</v>
      </c>
      <c r="B34" s="236" t="str">
        <f>IF('Versión A_Anverso'!B33="","",'Versión A_Anverso'!B33)</f>
        <v>VELAZQUEZ ESTUDILLO * MERCEDES NICOL</v>
      </c>
      <c r="C34" s="236"/>
      <c r="D34" s="70" t="str">
        <f>IF('Versión A_Anverso'!D33="","",'Versión A_Anverso'!D33)</f>
        <v/>
      </c>
      <c r="E34" s="66" t="e">
        <f>IF('Versión A_Anverso'!B33="","",(('Versión A_Anverso'!P33)/'Versión A_Reverso'!$F$23))</f>
        <v>#DIV/0!</v>
      </c>
      <c r="F34" s="82">
        <f>IF('Versión A_Anverso'!B33="","",'Versión A_Anverso'!AC33)</f>
        <v>0</v>
      </c>
      <c r="G34" s="84" t="str">
        <f>IF('Versión A_Anverso'!AH33="","",'Versión A_Anverso'!AH33)</f>
        <v/>
      </c>
    </row>
    <row r="35" spans="1:8" ht="30" customHeight="1">
      <c r="A35" s="68">
        <v>24</v>
      </c>
      <c r="B35" s="236" t="str">
        <f>IF('Versión A_Anverso'!B34="","",'Versión A_Anverso'!B34)</f>
        <v/>
      </c>
      <c r="C35" s="236"/>
      <c r="D35" s="70" t="str">
        <f>IF('Versión A_Anverso'!D34="","",'Versión A_Anverso'!D34)</f>
        <v/>
      </c>
      <c r="E35" s="66" t="str">
        <f>IF('Versión A_Anverso'!B34="","",(('Versión A_Anverso'!P34)/'Versión A_Reverso'!$F$23))</f>
        <v/>
      </c>
      <c r="F35" s="82" t="str">
        <f>IF('Versión A_Anverso'!B34="","",'Versión A_Anverso'!AC34)</f>
        <v/>
      </c>
      <c r="G35" s="84" t="str">
        <f>IF('Versión A_Anverso'!AH34="","",'Versión A_Anverso'!AH34)</f>
        <v/>
      </c>
    </row>
    <row r="36" spans="1:8" ht="30" customHeight="1">
      <c r="A36" s="68">
        <v>25</v>
      </c>
      <c r="B36" s="236" t="str">
        <f>IF('Versión A_Anverso'!B35="","",'Versión A_Anverso'!B35)</f>
        <v/>
      </c>
      <c r="C36" s="236"/>
      <c r="D36" s="70" t="str">
        <f>IF('Versión A_Anverso'!D35="","",'Versión A_Anverso'!D35)</f>
        <v/>
      </c>
      <c r="E36" s="66" t="str">
        <f>IF('Versión A_Anverso'!B35="","",(('Versión A_Anverso'!P35)/'Versión A_Reverso'!$F$23))</f>
        <v/>
      </c>
      <c r="F36" s="82" t="str">
        <f>IF('Versión A_Anverso'!B35="","",'Versión A_Anverso'!AC35)</f>
        <v/>
      </c>
      <c r="G36" s="84" t="str">
        <f>IF('Versión A_Anverso'!AH35="","",'Versión A_Anverso'!AH35)</f>
        <v/>
      </c>
    </row>
    <row r="37" spans="1:8" ht="30" customHeight="1">
      <c r="A37" s="68">
        <v>26</v>
      </c>
      <c r="B37" s="236" t="str">
        <f>IF('Versión A_Anverso'!B36="","",'Versión A_Anverso'!B36)</f>
        <v/>
      </c>
      <c r="C37" s="236"/>
      <c r="D37" s="70" t="str">
        <f>IF('Versión A_Anverso'!D36="","",'Versión A_Anverso'!D36)</f>
        <v/>
      </c>
      <c r="E37" s="66" t="str">
        <f>IF('Versión A_Anverso'!B36="","",(('Versión A_Anverso'!P36)/'Versión A_Reverso'!$F$23))</f>
        <v/>
      </c>
      <c r="F37" s="82" t="str">
        <f>IF('Versión A_Anverso'!B36="","",'Versión A_Anverso'!AC36)</f>
        <v/>
      </c>
      <c r="G37" s="84" t="str">
        <f>IF('Versión A_Anverso'!AH36="","",'Versión A_Anverso'!AH36)</f>
        <v/>
      </c>
    </row>
    <row r="38" spans="1:8" ht="30" customHeight="1">
      <c r="A38" s="68">
        <v>27</v>
      </c>
      <c r="B38" s="236" t="str">
        <f>IF('Versión A_Anverso'!B37="","",'Versión A_Anverso'!B37)</f>
        <v/>
      </c>
      <c r="C38" s="236"/>
      <c r="D38" s="70" t="str">
        <f>IF('Versión A_Anverso'!D37="","",'Versión A_Anverso'!D37)</f>
        <v/>
      </c>
      <c r="E38" s="66" t="str">
        <f>IF('Versión A_Anverso'!B37="","",(('Versión A_Anverso'!P37)/'Versión A_Reverso'!$F$23))</f>
        <v/>
      </c>
      <c r="F38" s="82" t="str">
        <f>IF('Versión A_Anverso'!B37="","",'Versión A_Anverso'!AC37)</f>
        <v/>
      </c>
      <c r="G38" s="84" t="str">
        <f>IF('Versión A_Anverso'!AH37="","",'Versión A_Anverso'!AH37)</f>
        <v/>
      </c>
    </row>
    <row r="39" spans="1:8" ht="30" customHeight="1">
      <c r="A39" s="68">
        <v>28</v>
      </c>
      <c r="B39" s="236" t="str">
        <f>IF('Versión A_Anverso'!B38="","",'Versión A_Anverso'!B38)</f>
        <v/>
      </c>
      <c r="C39" s="236"/>
      <c r="D39" s="70" t="str">
        <f>IF('Versión A_Anverso'!D38="","",'Versión A_Anverso'!D38)</f>
        <v/>
      </c>
      <c r="E39" s="66" t="str">
        <f>IF('Versión A_Anverso'!B38="","",(('Versión A_Anverso'!P38)/'Versión A_Reverso'!$F$23))</f>
        <v/>
      </c>
      <c r="F39" s="82" t="str">
        <f>IF('Versión A_Anverso'!B38="","",'Versión A_Anverso'!AC38)</f>
        <v/>
      </c>
      <c r="G39" s="84" t="str">
        <f>IF('Versión A_Anverso'!AH38="","",'Versión A_Anverso'!AH38)</f>
        <v/>
      </c>
    </row>
    <row r="40" spans="1:8" ht="30" customHeight="1">
      <c r="A40" s="68">
        <v>29</v>
      </c>
      <c r="B40" s="236" t="str">
        <f>IF('Versión A_Anverso'!B39="","",'Versión A_Anverso'!B39)</f>
        <v/>
      </c>
      <c r="C40" s="236"/>
      <c r="D40" s="70" t="str">
        <f>IF('Versión A_Anverso'!D39="","",'Versión A_Anverso'!D39)</f>
        <v/>
      </c>
      <c r="E40" s="66" t="str">
        <f>IF('Versión A_Anverso'!B39="","",(('Versión A_Anverso'!P39)/'Versión A_Reverso'!$F$23))</f>
        <v/>
      </c>
      <c r="F40" s="82" t="str">
        <f>IF('Versión A_Anverso'!B39="","",'Versión A_Anverso'!AC39)</f>
        <v/>
      </c>
      <c r="G40" s="84" t="str">
        <f>IF('Versión A_Anverso'!AH39="","",'Versión A_Anverso'!AH39)</f>
        <v/>
      </c>
    </row>
    <row r="41" spans="1:8" ht="30" customHeight="1">
      <c r="A41" s="68">
        <v>30</v>
      </c>
      <c r="B41" s="236" t="str">
        <f>IF('Versión A_Anverso'!B40="","",'Versión A_Anverso'!B40)</f>
        <v/>
      </c>
      <c r="C41" s="236"/>
      <c r="D41" s="70" t="str">
        <f>IF('Versión A_Anverso'!D40="","",'Versión A_Anverso'!D40)</f>
        <v/>
      </c>
      <c r="E41" s="66" t="str">
        <f>IF('Versión A_Anverso'!B40="","",(('Versión A_Anverso'!P40)/'Versión A_Reverso'!$F$23))</f>
        <v/>
      </c>
      <c r="F41" s="82" t="str">
        <f>IF('Versión A_Anverso'!B40="","",'Versión A_Anverso'!AC40)</f>
        <v/>
      </c>
      <c r="G41" s="84" t="str">
        <f>IF('Versión A_Anverso'!AH40="","",'Versión A_Anverso'!AH40)</f>
        <v/>
      </c>
    </row>
    <row r="42" spans="1:8" ht="30" customHeight="1">
      <c r="A42" s="68">
        <v>31</v>
      </c>
      <c r="B42" s="236" t="str">
        <f>IF('Versión A_Anverso'!B41="","",'Versión A_Anverso'!B41)</f>
        <v/>
      </c>
      <c r="C42" s="236"/>
      <c r="D42" s="70" t="str">
        <f>IF('Versión A_Anverso'!D41="","",'Versión A_Anverso'!D41)</f>
        <v/>
      </c>
      <c r="E42" s="66" t="str">
        <f>IF('Versión A_Anverso'!B41="","",(('Versión A_Anverso'!P41)/'Versión A_Reverso'!$F$23))</f>
        <v/>
      </c>
      <c r="F42" s="82" t="str">
        <f>IF('Versión A_Anverso'!B41="","",'Versión A_Anverso'!AC41)</f>
        <v/>
      </c>
      <c r="G42" s="84" t="str">
        <f>IF('Versión A_Anverso'!AH41="","",'Versión A_Anverso'!AH41)</f>
        <v/>
      </c>
    </row>
    <row r="43" spans="1:8" ht="30" customHeight="1">
      <c r="A43" s="68">
        <v>32</v>
      </c>
      <c r="B43" s="236" t="str">
        <f>IF('Versión A_Anverso'!B42="","",'Versión A_Anverso'!B42)</f>
        <v/>
      </c>
      <c r="C43" s="236"/>
      <c r="D43" s="70" t="str">
        <f>IF('Versión A_Anverso'!D42="","",'Versión A_Anverso'!D42)</f>
        <v/>
      </c>
      <c r="E43" s="66" t="str">
        <f>IF('Versión A_Anverso'!B42="","",(('Versión A_Anverso'!P42)/'Versión A_Reverso'!$F$23))</f>
        <v/>
      </c>
      <c r="F43" s="82" t="str">
        <f>IF('Versión A_Anverso'!B42="","",'Versión A_Anverso'!AC42)</f>
        <v/>
      </c>
      <c r="G43" s="84" t="str">
        <f>IF('Versión A_Anverso'!AH42="","",'Versión A_Anverso'!AH42)</f>
        <v/>
      </c>
    </row>
    <row r="44" spans="1:8" ht="30" customHeight="1">
      <c r="A44" s="68">
        <v>33</v>
      </c>
      <c r="B44" s="236" t="str">
        <f>IF('Versión A_Anverso'!B43="","",'Versión A_Anverso'!B43)</f>
        <v/>
      </c>
      <c r="C44" s="236"/>
      <c r="D44" s="70" t="str">
        <f>IF('Versión A_Anverso'!D43="","",'Versión A_Anverso'!D43)</f>
        <v/>
      </c>
      <c r="E44" s="66" t="str">
        <f>IF('Versión A_Anverso'!B43="","",(('Versión A_Anverso'!P43)/'Versión A_Reverso'!$F$23))</f>
        <v/>
      </c>
      <c r="F44" s="82" t="str">
        <f>IF('Versión A_Anverso'!B43="","",'Versión A_Anverso'!AC43)</f>
        <v/>
      </c>
      <c r="G44" s="84" t="str">
        <f>IF('Versión A_Anverso'!AH43="","",'Versión A_Anverso'!AH43)</f>
        <v/>
      </c>
    </row>
    <row r="45" spans="1:8" ht="30" customHeight="1">
      <c r="A45" s="68">
        <v>34</v>
      </c>
      <c r="B45" s="236" t="str">
        <f>IF('Versión A_Anverso'!B44="","",'Versión A_Anverso'!B44)</f>
        <v/>
      </c>
      <c r="C45" s="236"/>
      <c r="D45" s="70" t="str">
        <f>IF('Versión A_Anverso'!D44="","",'Versión A_Anverso'!D44)</f>
        <v/>
      </c>
      <c r="E45" s="66" t="str">
        <f>IF('Versión A_Anverso'!B44="","",(('Versión A_Anverso'!P44)/'Versión A_Reverso'!$F$23))</f>
        <v/>
      </c>
      <c r="F45" s="82" t="str">
        <f>IF('Versión A_Anverso'!B44="","",'Versión A_Anverso'!AC44)</f>
        <v/>
      </c>
      <c r="G45" s="84" t="str">
        <f>IF('Versión A_Anverso'!AH44="","",'Versión A_Anverso'!AH44)</f>
        <v/>
      </c>
    </row>
    <row r="46" spans="1:8" ht="30" customHeight="1">
      <c r="A46" s="68">
        <v>35</v>
      </c>
      <c r="B46" s="236" t="str">
        <f>IF('Versión A_Anverso'!B45="","",'Versión A_Anverso'!B45)</f>
        <v/>
      </c>
      <c r="C46" s="236"/>
      <c r="D46" s="70" t="str">
        <f>IF('Versión A_Anverso'!D45="","",'Versión A_Anverso'!D45)</f>
        <v/>
      </c>
      <c r="E46" s="66" t="str">
        <f>IF('Versión A_Anverso'!B45="","",(('Versión A_Anverso'!P45)/'Versión A_Reverso'!$F$23))</f>
        <v/>
      </c>
      <c r="F46" s="82" t="str">
        <f>IF('Versión A_Anverso'!B45="","",'Versión A_Anverso'!AC45)</f>
        <v/>
      </c>
      <c r="G46" s="84" t="str">
        <f>IF('Versión A_Anverso'!AH45="","",'Versión A_Anverso'!AH45)</f>
        <v/>
      </c>
    </row>
    <row r="47" spans="1:8" ht="29.1" customHeight="1">
      <c r="A47" s="28"/>
      <c r="B47" s="245"/>
      <c r="C47" s="245"/>
      <c r="D47" s="74" t="s">
        <v>136</v>
      </c>
      <c r="E47" s="75" t="e">
        <f>'Versión A_Anverso'!Q47/100</f>
        <v>#DIV/0!</v>
      </c>
      <c r="F47" s="83"/>
      <c r="G47" s="40"/>
    </row>
    <row r="48" spans="1:8" ht="21" customHeight="1">
      <c r="A48" s="27"/>
      <c r="B48" s="243" t="s">
        <v>127</v>
      </c>
      <c r="C48" s="243"/>
      <c r="D48" s="243" t="s">
        <v>49</v>
      </c>
      <c r="E48" s="243"/>
      <c r="F48" s="243"/>
      <c r="G48" s="243" t="s">
        <v>50</v>
      </c>
      <c r="H48" s="243"/>
    </row>
    <row r="49" spans="1:7" ht="24" customHeight="1">
      <c r="A49" s="27"/>
      <c r="B49" s="241">
        <f>'Versión A_Anverso'!E4</f>
        <v>0</v>
      </c>
      <c r="C49" s="241"/>
      <c r="D49" s="244"/>
      <c r="E49" s="244"/>
      <c r="F49" s="244"/>
      <c r="G49" s="67"/>
    </row>
    <row r="50" spans="1:7" ht="24.75" customHeight="1">
      <c r="A50" s="27"/>
      <c r="B50" s="242" t="s">
        <v>51</v>
      </c>
      <c r="C50" s="242"/>
      <c r="D50" s="242" t="s">
        <v>52</v>
      </c>
      <c r="E50" s="242"/>
      <c r="F50" s="242"/>
      <c r="G50" s="72" t="s">
        <v>53</v>
      </c>
    </row>
  </sheetData>
  <sheetProtection algorithmName="SHA-512" hashValue="2jBQFqnKEy0Ft5m/jOva463HcJxFdlYSgHB27qqccXHEifUTrDy6xRBsJOJ99xdPF5XZJ/TyEq+9t8sow6jWSQ==" saltValue="cyyet4NF9vYpAx6r2GnCrA==" spinCount="100000" sheet="1" objects="1" scenarios="1" formatCells="0" formatColumns="0" formatRows="0"/>
  <mergeCells count="62">
    <mergeCell ref="G48:H48"/>
    <mergeCell ref="A7:B7"/>
    <mergeCell ref="C8:F8"/>
    <mergeCell ref="G10:G11"/>
    <mergeCell ref="F10:F11"/>
    <mergeCell ref="A10:A11"/>
    <mergeCell ref="B10:C11"/>
    <mergeCell ref="D10:D11"/>
    <mergeCell ref="E10:E11"/>
    <mergeCell ref="A2:G2"/>
    <mergeCell ref="A5:G5"/>
    <mergeCell ref="A6:B6"/>
    <mergeCell ref="E6:F6"/>
    <mergeCell ref="E3:F3"/>
    <mergeCell ref="E4:F4"/>
    <mergeCell ref="A3:D3"/>
    <mergeCell ref="A4:D4"/>
    <mergeCell ref="B50:C50"/>
    <mergeCell ref="D50:F50"/>
    <mergeCell ref="D48:F48"/>
    <mergeCell ref="B29:C29"/>
    <mergeCell ref="B30:C30"/>
    <mergeCell ref="B31:C31"/>
    <mergeCell ref="B32:C32"/>
    <mergeCell ref="B33:C33"/>
    <mergeCell ref="B34:C34"/>
    <mergeCell ref="B35:C35"/>
    <mergeCell ref="B36:C36"/>
    <mergeCell ref="D49:F49"/>
    <mergeCell ref="B46:C46"/>
    <mergeCell ref="B47:C47"/>
    <mergeCell ref="B41:C41"/>
    <mergeCell ref="B48:C48"/>
    <mergeCell ref="B49:C49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40:C40"/>
    <mergeCell ref="B39:C39"/>
    <mergeCell ref="A1:G1"/>
    <mergeCell ref="B38:C38"/>
    <mergeCell ref="B45:C45"/>
    <mergeCell ref="B44:C44"/>
    <mergeCell ref="B42:C42"/>
    <mergeCell ref="B43:C43"/>
    <mergeCell ref="B37:C37"/>
    <mergeCell ref="B17:C17"/>
    <mergeCell ref="B18:C18"/>
    <mergeCell ref="B12:C12"/>
    <mergeCell ref="B13:C13"/>
    <mergeCell ref="B14:C14"/>
    <mergeCell ref="B15:C15"/>
    <mergeCell ref="B16:C16"/>
    <mergeCell ref="C7:F7"/>
    <mergeCell ref="A8:B8"/>
  </mergeCells>
  <printOptions horizontalCentered="1" verticalCentered="1"/>
  <pageMargins left="0.25" right="0.25" top="0.75" bottom="0.75" header="0.3" footer="0.3"/>
  <pageSetup scale="54" orientation="portrait" r:id="rId1"/>
  <headerFooter alignWithMargins="0">
    <oddFooter>&amp;LBEM_Departamento Académico&amp;C   &amp;D  &amp;T&amp;RPara uso exclusivo del plantel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52"/>
  <sheetViews>
    <sheetView workbookViewId="0">
      <selection activeCell="F12" sqref="F12"/>
    </sheetView>
  </sheetViews>
  <sheetFormatPr baseColWidth="10" defaultRowHeight="15"/>
  <sheetData>
    <row r="1" spans="1:2">
      <c r="A1" s="92" t="s">
        <v>148</v>
      </c>
      <c r="B1" s="93" t="s">
        <v>149</v>
      </c>
    </row>
    <row r="2" spans="1:2">
      <c r="A2" s="6">
        <v>5</v>
      </c>
      <c r="B2" s="5" t="s">
        <v>60</v>
      </c>
    </row>
    <row r="3" spans="1:2">
      <c r="A3" s="6">
        <v>5.0999999999999996</v>
      </c>
      <c r="B3" s="5" t="s">
        <v>104</v>
      </c>
    </row>
    <row r="4" spans="1:2">
      <c r="A4" s="6">
        <v>5.2</v>
      </c>
      <c r="B4" s="5" t="s">
        <v>105</v>
      </c>
    </row>
    <row r="5" spans="1:2">
      <c r="A5" s="6">
        <v>5.3</v>
      </c>
      <c r="B5" s="5" t="s">
        <v>106</v>
      </c>
    </row>
    <row r="6" spans="1:2">
      <c r="A6" s="6">
        <v>5.4</v>
      </c>
      <c r="B6" s="5" t="s">
        <v>107</v>
      </c>
    </row>
    <row r="7" spans="1:2">
      <c r="A7" s="6">
        <v>5.5</v>
      </c>
      <c r="B7" s="5" t="s">
        <v>108</v>
      </c>
    </row>
    <row r="8" spans="1:2">
      <c r="A8" s="6">
        <v>5.6</v>
      </c>
      <c r="B8" s="5" t="s">
        <v>109</v>
      </c>
    </row>
    <row r="9" spans="1:2">
      <c r="A9" s="6">
        <v>5.7</v>
      </c>
      <c r="B9" s="5" t="s">
        <v>110</v>
      </c>
    </row>
    <row r="10" spans="1:2">
      <c r="A10" s="6">
        <v>5.8</v>
      </c>
      <c r="B10" s="5" t="s">
        <v>111</v>
      </c>
    </row>
    <row r="11" spans="1:2">
      <c r="A11" s="6">
        <v>5.9</v>
      </c>
      <c r="B11" s="5" t="s">
        <v>112</v>
      </c>
    </row>
    <row r="12" spans="1:2">
      <c r="A12" s="7">
        <v>6</v>
      </c>
      <c r="B12" t="s">
        <v>61</v>
      </c>
    </row>
    <row r="13" spans="1:2">
      <c r="A13" s="7">
        <v>6.1</v>
      </c>
      <c r="B13" t="s">
        <v>62</v>
      </c>
    </row>
    <row r="14" spans="1:2">
      <c r="A14" s="7">
        <v>6.2</v>
      </c>
      <c r="B14" t="s">
        <v>63</v>
      </c>
    </row>
    <row r="15" spans="1:2">
      <c r="A15" s="7">
        <v>6.3</v>
      </c>
      <c r="B15" t="s">
        <v>64</v>
      </c>
    </row>
    <row r="16" spans="1:2">
      <c r="A16" s="7">
        <v>6.4</v>
      </c>
      <c r="B16" t="s">
        <v>65</v>
      </c>
    </row>
    <row r="17" spans="1:2">
      <c r="A17" s="7">
        <v>6.5</v>
      </c>
      <c r="B17" t="s">
        <v>66</v>
      </c>
    </row>
    <row r="18" spans="1:2">
      <c r="A18" s="7">
        <v>6.6</v>
      </c>
      <c r="B18" t="s">
        <v>67</v>
      </c>
    </row>
    <row r="19" spans="1:2">
      <c r="A19" s="7">
        <v>6.7</v>
      </c>
      <c r="B19" t="s">
        <v>68</v>
      </c>
    </row>
    <row r="20" spans="1:2">
      <c r="A20" s="7">
        <v>6.8</v>
      </c>
      <c r="B20" t="s">
        <v>69</v>
      </c>
    </row>
    <row r="21" spans="1:2">
      <c r="A21" s="7">
        <v>6.9</v>
      </c>
      <c r="B21" t="s">
        <v>70</v>
      </c>
    </row>
    <row r="22" spans="1:2">
      <c r="A22" s="7">
        <v>7</v>
      </c>
      <c r="B22" t="s">
        <v>71</v>
      </c>
    </row>
    <row r="23" spans="1:2">
      <c r="A23" s="7">
        <v>7.1</v>
      </c>
      <c r="B23" t="s">
        <v>72</v>
      </c>
    </row>
    <row r="24" spans="1:2">
      <c r="A24" s="7">
        <v>7.2</v>
      </c>
      <c r="B24" t="s">
        <v>73</v>
      </c>
    </row>
    <row r="25" spans="1:2">
      <c r="A25" s="7">
        <v>7.3</v>
      </c>
      <c r="B25" t="s">
        <v>74</v>
      </c>
    </row>
    <row r="26" spans="1:2">
      <c r="A26" s="7">
        <v>7.4</v>
      </c>
      <c r="B26" t="s">
        <v>75</v>
      </c>
    </row>
    <row r="27" spans="1:2">
      <c r="A27" s="7">
        <v>7.5</v>
      </c>
      <c r="B27" t="s">
        <v>76</v>
      </c>
    </row>
    <row r="28" spans="1:2">
      <c r="A28" s="7">
        <v>7.6</v>
      </c>
      <c r="B28" t="s">
        <v>102</v>
      </c>
    </row>
    <row r="29" spans="1:2">
      <c r="A29" s="7">
        <v>7.7</v>
      </c>
      <c r="B29" t="s">
        <v>77</v>
      </c>
    </row>
    <row r="30" spans="1:2">
      <c r="A30" s="7">
        <v>7.8</v>
      </c>
      <c r="B30" t="s">
        <v>78</v>
      </c>
    </row>
    <row r="31" spans="1:2">
      <c r="A31" s="7">
        <v>7.9</v>
      </c>
      <c r="B31" t="s">
        <v>79</v>
      </c>
    </row>
    <row r="32" spans="1:2">
      <c r="A32" s="7">
        <v>8</v>
      </c>
      <c r="B32" t="s">
        <v>80</v>
      </c>
    </row>
    <row r="33" spans="1:2">
      <c r="A33" s="7">
        <v>8.1</v>
      </c>
      <c r="B33" t="s">
        <v>81</v>
      </c>
    </row>
    <row r="34" spans="1:2">
      <c r="A34" s="7">
        <v>8.1999999999999993</v>
      </c>
      <c r="B34" t="s">
        <v>82</v>
      </c>
    </row>
    <row r="35" spans="1:2">
      <c r="A35" s="7">
        <v>8.3000000000000007</v>
      </c>
      <c r="B35" t="s">
        <v>83</v>
      </c>
    </row>
    <row r="36" spans="1:2">
      <c r="A36" s="7">
        <v>8.4</v>
      </c>
      <c r="B36" t="s">
        <v>84</v>
      </c>
    </row>
    <row r="37" spans="1:2">
      <c r="A37" s="7">
        <v>8.5</v>
      </c>
      <c r="B37" t="s">
        <v>85</v>
      </c>
    </row>
    <row r="38" spans="1:2">
      <c r="A38" s="7">
        <v>8.6</v>
      </c>
      <c r="B38" t="s">
        <v>86</v>
      </c>
    </row>
    <row r="39" spans="1:2">
      <c r="A39" s="7">
        <v>8.6999999999999993</v>
      </c>
      <c r="B39" t="s">
        <v>87</v>
      </c>
    </row>
    <row r="40" spans="1:2">
      <c r="A40" s="7">
        <v>8.8000000000000007</v>
      </c>
      <c r="B40" t="s">
        <v>88</v>
      </c>
    </row>
    <row r="41" spans="1:2">
      <c r="A41" s="7">
        <v>8.9</v>
      </c>
      <c r="B41" t="s">
        <v>89</v>
      </c>
    </row>
    <row r="42" spans="1:2">
      <c r="A42" s="7">
        <v>9</v>
      </c>
      <c r="B42" t="s">
        <v>90</v>
      </c>
    </row>
    <row r="43" spans="1:2">
      <c r="A43" s="7">
        <v>9.1</v>
      </c>
      <c r="B43" t="s">
        <v>91</v>
      </c>
    </row>
    <row r="44" spans="1:2">
      <c r="A44" s="7">
        <v>9.1999999999999993</v>
      </c>
      <c r="B44" t="s">
        <v>92</v>
      </c>
    </row>
    <row r="45" spans="1:2">
      <c r="A45" s="7">
        <v>9.3000000000000007</v>
      </c>
      <c r="B45" t="s">
        <v>93</v>
      </c>
    </row>
    <row r="46" spans="1:2">
      <c r="A46" s="7">
        <v>9.4</v>
      </c>
      <c r="B46" t="s">
        <v>95</v>
      </c>
    </row>
    <row r="47" spans="1:2">
      <c r="A47" s="7">
        <v>9.5</v>
      </c>
      <c r="B47" t="s">
        <v>94</v>
      </c>
    </row>
    <row r="48" spans="1:2">
      <c r="A48" s="7">
        <v>9.6</v>
      </c>
      <c r="B48" t="s">
        <v>96</v>
      </c>
    </row>
    <row r="49" spans="1:2">
      <c r="A49" s="7">
        <v>9.6999999999999993</v>
      </c>
      <c r="B49" t="s">
        <v>97</v>
      </c>
    </row>
    <row r="50" spans="1:2">
      <c r="A50" s="7">
        <v>9.8000000000000007</v>
      </c>
      <c r="B50" t="s">
        <v>103</v>
      </c>
    </row>
    <row r="51" spans="1:2">
      <c r="A51" s="7">
        <v>9.9</v>
      </c>
      <c r="B51" t="s">
        <v>98</v>
      </c>
    </row>
    <row r="52" spans="1:2">
      <c r="A52" s="7">
        <v>10</v>
      </c>
      <c r="B52" t="s">
        <v>99</v>
      </c>
    </row>
  </sheetData>
  <sheetProtection algorithmName="SHA-512" hashValue="Mx9eGDuDDsCSiaRxxm8kluNG5vMJn78eDXUPYkGULdDtpAZNk7ZjeWkVmk0u+49M/QTvr4Zp4GKTdGmOEAjENg==" saltValue="veMbgZ+VzxxX1sGzLxyKH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Versión A_Anverso</vt:lpstr>
      <vt:lpstr>Versión A_Reverso</vt:lpstr>
      <vt:lpstr>Reporte de resultados</vt:lpstr>
      <vt:lpstr>LETRAS_2</vt:lpstr>
      <vt:lpstr>'Reporte de resultados'!Área_de_impresión</vt:lpstr>
      <vt:lpstr>'Versión A_Anverso'!Área_de_impresión</vt:lpstr>
      <vt:lpstr>'Versión A_Anverso'!Títulos_a_imprimir</vt:lpstr>
      <vt:lpstr>'Versión A_Reverso'!Títulos_a_imprimir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RodolfoGR</dc:creator>
  <cp:lastModifiedBy>mvaro</cp:lastModifiedBy>
  <cp:lastPrinted>2021-03-17T05:23:06Z</cp:lastPrinted>
  <dcterms:created xsi:type="dcterms:W3CDTF">2017-09-19T16:31:48Z</dcterms:created>
  <dcterms:modified xsi:type="dcterms:W3CDTF">2021-09-06T18:49:34Z</dcterms:modified>
</cp:coreProperties>
</file>